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firstSheet="2" activeTab="2"/>
  </bookViews>
  <sheets>
    <sheet name="データ" sheetId="1" state="hidden" r:id="rId1"/>
    <sheet name="リスト" sheetId="2" state="hidden" r:id="rId2"/>
    <sheet name="申請書" sheetId="3" r:id="rId3"/>
  </sheets>
  <definedNames>
    <definedName name="_xlfn.SUMIFS" hidden="1">#NAME?</definedName>
    <definedName name="_xlnm.Print_Area" localSheetId="2">'申請書'!$A$1:$H$48</definedName>
  </definedNames>
  <calcPr fullCalcOnLoad="1"/>
</workbook>
</file>

<file path=xl/sharedStrings.xml><?xml version="1.0" encoding="utf-8"?>
<sst xmlns="http://schemas.openxmlformats.org/spreadsheetml/2006/main" count="687" uniqueCount="302">
  <si>
    <t>使用日時</t>
  </si>
  <si>
    <t>使用目的</t>
  </si>
  <si>
    <t>使用区分</t>
  </si>
  <si>
    <t>研修の間</t>
  </si>
  <si>
    <t>語りの間</t>
  </si>
  <si>
    <t>体験の間</t>
  </si>
  <si>
    <t>予定人員</t>
  </si>
  <si>
    <t>基本使用料</t>
  </si>
  <si>
    <t>減免申請理由</t>
  </si>
  <si>
    <t>企画の間</t>
  </si>
  <si>
    <t>入力者</t>
  </si>
  <si>
    <t>冷暖房使用料</t>
  </si>
  <si>
    <t>附属器具使用料</t>
  </si>
  <si>
    <t>減免率</t>
  </si>
  <si>
    <t>曜日</t>
  </si>
  <si>
    <t>氏名</t>
  </si>
  <si>
    <t>区分</t>
  </si>
  <si>
    <t>金額</t>
  </si>
  <si>
    <t>西澤むめ子</t>
  </si>
  <si>
    <t>放送施設</t>
  </si>
  <si>
    <t>月</t>
  </si>
  <si>
    <t>東川英樹</t>
  </si>
  <si>
    <t>ケース2</t>
  </si>
  <si>
    <t>火</t>
  </si>
  <si>
    <t>中澤勘介</t>
  </si>
  <si>
    <t>ケース3</t>
  </si>
  <si>
    <t>水</t>
  </si>
  <si>
    <t>映写ｽｸﾘｰﾝ</t>
  </si>
  <si>
    <t>木</t>
  </si>
  <si>
    <t>料理台</t>
  </si>
  <si>
    <t>金</t>
  </si>
  <si>
    <t>展示用ﾊﾟﾈﾙ</t>
  </si>
  <si>
    <t>土</t>
  </si>
  <si>
    <t>暗幕</t>
  </si>
  <si>
    <t>収入伺兼収入命令</t>
  </si>
  <si>
    <t>請求書</t>
  </si>
  <si>
    <t>連番</t>
  </si>
  <si>
    <t>申請日</t>
  </si>
  <si>
    <t>年</t>
  </si>
  <si>
    <t>月</t>
  </si>
  <si>
    <t>日</t>
  </si>
  <si>
    <t>住所</t>
  </si>
  <si>
    <t>団体等の名称</t>
  </si>
  <si>
    <t>代表者の氏名</t>
  </si>
  <si>
    <t>電話</t>
  </si>
  <si>
    <t>使用日</t>
  </si>
  <si>
    <t>開始時間</t>
  </si>
  <si>
    <t>時</t>
  </si>
  <si>
    <t>分</t>
  </si>
  <si>
    <t>終了時間</t>
  </si>
  <si>
    <t>使用時間</t>
  </si>
  <si>
    <t>研修午前</t>
  </si>
  <si>
    <t>研修午後</t>
  </si>
  <si>
    <t>研修夜間</t>
  </si>
  <si>
    <t>研修昼間</t>
  </si>
  <si>
    <t>研修超過</t>
  </si>
  <si>
    <t>時間</t>
  </si>
  <si>
    <t>超過料</t>
  </si>
  <si>
    <t>研修の間使用料</t>
  </si>
  <si>
    <t>語り午前</t>
  </si>
  <si>
    <t>語り午後</t>
  </si>
  <si>
    <t>語り夜間</t>
  </si>
  <si>
    <t>語り昼間</t>
  </si>
  <si>
    <t>語り超過</t>
  </si>
  <si>
    <t>語りの間使用料</t>
  </si>
  <si>
    <t>体験午前</t>
  </si>
  <si>
    <t>体験午後</t>
  </si>
  <si>
    <t>体験夜間</t>
  </si>
  <si>
    <t>体験昼間</t>
  </si>
  <si>
    <t>体験超過</t>
  </si>
  <si>
    <t>体験の間使用料</t>
  </si>
  <si>
    <t>午前計</t>
  </si>
  <si>
    <t>午後計</t>
  </si>
  <si>
    <t>夜間計</t>
  </si>
  <si>
    <t>昼間計</t>
  </si>
  <si>
    <t>超過計</t>
  </si>
  <si>
    <t>研修冷暖房</t>
  </si>
  <si>
    <t>基数</t>
  </si>
  <si>
    <t>語り冷暖房</t>
  </si>
  <si>
    <t>体験冷暖房</t>
  </si>
  <si>
    <t>使用料合計</t>
  </si>
  <si>
    <t>その他品名</t>
  </si>
  <si>
    <t>その他金額</t>
  </si>
  <si>
    <t>減免ケース1</t>
  </si>
  <si>
    <t>減免ケース2</t>
  </si>
  <si>
    <t>減免ケース3</t>
  </si>
  <si>
    <t>減免ケース4</t>
  </si>
  <si>
    <t>基本減免額</t>
  </si>
  <si>
    <t>基本請求額</t>
  </si>
  <si>
    <t>冷暖房減免額</t>
  </si>
  <si>
    <t>冷暖房請求額</t>
  </si>
  <si>
    <t>附属器具減免額</t>
  </si>
  <si>
    <t>附属器具請求額</t>
  </si>
  <si>
    <t>減免額合計</t>
  </si>
  <si>
    <t>請求額</t>
  </si>
  <si>
    <t>減免カウント</t>
  </si>
  <si>
    <t>減免理由</t>
  </si>
  <si>
    <t>減免額</t>
  </si>
  <si>
    <t>許可日</t>
  </si>
  <si>
    <t>予定人員計</t>
  </si>
  <si>
    <t>利用月カウント</t>
  </si>
  <si>
    <t>基本減免率</t>
  </si>
  <si>
    <t>冷暖房減免率</t>
  </si>
  <si>
    <t>附属器具減免率</t>
  </si>
  <si>
    <t>台数</t>
  </si>
  <si>
    <t>起案日</t>
  </si>
  <si>
    <t>命令日</t>
  </si>
  <si>
    <t>請求日</t>
  </si>
  <si>
    <t>納期限</t>
  </si>
  <si>
    <t>納入日</t>
  </si>
  <si>
    <t>請求月カウント</t>
  </si>
  <si>
    <t>上田市浦野61番地1</t>
  </si>
  <si>
    <t>川西地域協議会</t>
  </si>
  <si>
    <t>会長　上村忠徳</t>
  </si>
  <si>
    <t>31-2002</t>
  </si>
  <si>
    <t>13</t>
  </si>
  <si>
    <t>00</t>
  </si>
  <si>
    <t>17</t>
  </si>
  <si>
    <t>川西地域協議会会議視察見学</t>
  </si>
  <si>
    <t>川西地域自治センター主催のため</t>
  </si>
  <si>
    <t>研修</t>
  </si>
  <si>
    <t>学校教育法第1条に規定する学校のため</t>
  </si>
  <si>
    <t>上田市大手一丁目11番16号</t>
  </si>
  <si>
    <t>農林部土地改良課</t>
  </si>
  <si>
    <t>土地改良課長　手塚義和</t>
  </si>
  <si>
    <t>23-5123</t>
  </si>
  <si>
    <t>30</t>
  </si>
  <si>
    <t>14</t>
  </si>
  <si>
    <t>コア施設　視察受入（富士市中部土地改良区）</t>
  </si>
  <si>
    <t>（1）に該当するため</t>
  </si>
  <si>
    <t>上田市手塚1065</t>
  </si>
  <si>
    <t>塩田子育てネットワークの会</t>
  </si>
  <si>
    <t>小川　勝一</t>
  </si>
  <si>
    <t>39-7707</t>
  </si>
  <si>
    <t>9</t>
  </si>
  <si>
    <t>「塩田すぐりの村　－グーズベリーの里－」づくり事業におけるシンポジウム開催のため</t>
  </si>
  <si>
    <t>さくら国際高等学校</t>
  </si>
  <si>
    <t>森　大和</t>
  </si>
  <si>
    <t>文化祭準備のため</t>
  </si>
  <si>
    <t>16</t>
  </si>
  <si>
    <t>19</t>
  </si>
  <si>
    <t>文化祭　後夜祭のため</t>
  </si>
  <si>
    <t>上田市手塚207</t>
  </si>
  <si>
    <t>西塩田地区振興会</t>
  </si>
  <si>
    <t>西澤むめ子</t>
  </si>
  <si>
    <t>38-5799</t>
  </si>
  <si>
    <t>俳句会</t>
  </si>
  <si>
    <t>上田市手塚1065番地</t>
  </si>
  <si>
    <t>上野亜紀子</t>
  </si>
  <si>
    <t>50</t>
  </si>
  <si>
    <t>11</t>
  </si>
  <si>
    <t>調理実習</t>
  </si>
  <si>
    <t>（2）に該当するため</t>
  </si>
  <si>
    <t>15</t>
  </si>
  <si>
    <t>坂城町・上田市議会議員研修会</t>
  </si>
  <si>
    <t>10</t>
  </si>
  <si>
    <t>12</t>
  </si>
  <si>
    <t>静岡県土地改良区連合会視察</t>
  </si>
  <si>
    <t>上田市手塚1202-1</t>
  </si>
  <si>
    <t>西塩田営農活性化推進組合</t>
  </si>
  <si>
    <t>石川香代子</t>
  </si>
  <si>
    <t>38-3069</t>
  </si>
  <si>
    <t>そば打ち体験</t>
  </si>
  <si>
    <t>（4）に該当するため</t>
  </si>
  <si>
    <t>上田市山田1121</t>
  </si>
  <si>
    <t>東川英樹</t>
  </si>
  <si>
    <t>ボランティアガイド研修会</t>
  </si>
  <si>
    <t>上田市新町144-1</t>
  </si>
  <si>
    <t>西塩田地区営農活性化推進組合</t>
  </si>
  <si>
    <t>組合長　保科達夫</t>
  </si>
  <si>
    <t>38-3101</t>
  </si>
  <si>
    <t>西塩田地区営農活性化推進組合　水田営農専門部会</t>
  </si>
  <si>
    <t>20</t>
  </si>
  <si>
    <t>振興会常任理事会</t>
  </si>
  <si>
    <t>農地・水・環境保全向上対策視察　（埼玉県）</t>
  </si>
  <si>
    <t>大豆オーナー事業　収穫交流会</t>
  </si>
  <si>
    <t>民話学習</t>
  </si>
  <si>
    <t>上田市下之郷658-1</t>
  </si>
  <si>
    <t>長野大学</t>
  </si>
  <si>
    <t>三田教授</t>
  </si>
  <si>
    <t>39-0001</t>
  </si>
  <si>
    <t>地域連携に関するゼミ</t>
  </si>
  <si>
    <t>上田市芳田1771-17</t>
  </si>
  <si>
    <t>ｄｏｎｄｏｎ21</t>
  </si>
  <si>
    <t>足立治子</t>
  </si>
  <si>
    <t>090-2259-7902</t>
  </si>
  <si>
    <t>料理勉強会</t>
  </si>
  <si>
    <t>21</t>
  </si>
  <si>
    <t>「ボランティアガイドの会」立ち上げのための常任委員会・三役打ち合わせ</t>
  </si>
  <si>
    <t>終了日（クリスマス会）</t>
  </si>
  <si>
    <t>ボランティアガイド養成講座</t>
  </si>
  <si>
    <t>そば打ち体験ほか</t>
  </si>
  <si>
    <t>ＤＯＮＤＯＮ21</t>
  </si>
  <si>
    <t>栄養セミナー</t>
  </si>
  <si>
    <t>上田市新町234-2</t>
  </si>
  <si>
    <t>塩田中学校</t>
  </si>
  <si>
    <t>東川芳恵</t>
  </si>
  <si>
    <t>38-5568</t>
  </si>
  <si>
    <t>塩田小学校のＰＴＡ会議</t>
  </si>
  <si>
    <t>上田市別所温泉1628</t>
  </si>
  <si>
    <t>別所温泉魅力創生協議会</t>
  </si>
  <si>
    <t>倉沢　章</t>
  </si>
  <si>
    <t>38-2300</t>
  </si>
  <si>
    <t>地産地消　山口大根の紹介</t>
  </si>
  <si>
    <t>上田市手塚</t>
  </si>
  <si>
    <t>手塚農水保全会</t>
  </si>
  <si>
    <t>大口義明</t>
  </si>
  <si>
    <t>38-3718</t>
  </si>
  <si>
    <t>農地・水・環境保全向上対策視察受入</t>
  </si>
  <si>
    <t>中澤勘介</t>
  </si>
  <si>
    <t>ボランティアガイドの会</t>
  </si>
  <si>
    <t>上田市山田476-1</t>
  </si>
  <si>
    <t>塩田西小学校4学年</t>
  </si>
  <si>
    <t>柳沢陽一</t>
  </si>
  <si>
    <t>38-0900</t>
  </si>
  <si>
    <t>小学四年生施設見学</t>
  </si>
  <si>
    <t>活性化組合女性部</t>
  </si>
  <si>
    <t>活性化組合女性部活動</t>
  </si>
  <si>
    <t>塩田民話研究所の語り体験</t>
  </si>
  <si>
    <t>ﾌﾟﾛｼﾞｪｸﾀｰ</t>
  </si>
  <si>
    <t>DVDﾃﾞｯｷ</t>
  </si>
  <si>
    <t>ﾌﾟﾛｼﾞｪｸﾀｰ</t>
  </si>
  <si>
    <t>DVDﾃﾞｯｷ</t>
  </si>
  <si>
    <t>西澤むめ子</t>
  </si>
  <si>
    <t>上田市手塚1065番地</t>
  </si>
  <si>
    <t>さくら国際高等学校</t>
  </si>
  <si>
    <t>校長　森　大和</t>
  </si>
  <si>
    <t>39-7707</t>
  </si>
  <si>
    <t>13</t>
  </si>
  <si>
    <t>30</t>
  </si>
  <si>
    <t>16</t>
  </si>
  <si>
    <t>00</t>
  </si>
  <si>
    <t>（3）その他の公共団体が公益的活動を目的としているため</t>
  </si>
  <si>
    <t>（4）に該当するため</t>
  </si>
  <si>
    <t>7</t>
  </si>
  <si>
    <t>9</t>
  </si>
  <si>
    <t>ＤＯＮＤＯＮ21</t>
  </si>
  <si>
    <t>企画夏季冷暖房</t>
  </si>
  <si>
    <t>企画冬季冷暖房</t>
  </si>
  <si>
    <t>企画の間（夏季）</t>
  </si>
  <si>
    <t>企画の間（冬季）</t>
  </si>
  <si>
    <t>調理台</t>
  </si>
  <si>
    <t>納入月締カウント</t>
  </si>
  <si>
    <t>研修の間使用料計</t>
  </si>
  <si>
    <t>語りの間使用料計</t>
  </si>
  <si>
    <t>体験の間使用料計</t>
  </si>
  <si>
    <t>研修の間冷暖房料</t>
  </si>
  <si>
    <t>語りの間冷暖房料</t>
  </si>
  <si>
    <t>体験の間冷暖房料</t>
  </si>
  <si>
    <t>企画夏季冷暖房料</t>
  </si>
  <si>
    <t>企画冬季冷暖房料</t>
  </si>
  <si>
    <t>企画の間冷暖房使用料</t>
  </si>
  <si>
    <t>企画の間夏季冷暖房料</t>
  </si>
  <si>
    <t>企画の間冬季冷暖房料</t>
  </si>
  <si>
    <t>日</t>
  </si>
  <si>
    <t>ケース1</t>
  </si>
  <si>
    <t>ﾌﾟﾛｼﾞｪｸﾀｰ</t>
  </si>
  <si>
    <t>DVDﾃﾞｯｷ</t>
  </si>
  <si>
    <t>住　所</t>
  </si>
  <si>
    <t>氏　名</t>
  </si>
  <si>
    <t>A43</t>
  </si>
  <si>
    <t>B40</t>
  </si>
  <si>
    <t>上田市農業活性化施設ゆきむら夢工房〔使用許可申請書〕</t>
  </si>
  <si>
    <t>申請者</t>
  </si>
  <si>
    <t>電　話</t>
  </si>
  <si>
    <t>　ゆきむら夢工房を使用したいので申請します。
　なお、施設の使用にあたり、条例及び規則を遵守します。</t>
  </si>
  <si>
    <t>　　　　　　年　　　　月　　　日（　　曜日）　　時　　分から　　時　　分まで</t>
  </si>
  <si>
    <t>調理研修室</t>
  </si>
  <si>
    <t>漬物加工室</t>
  </si>
  <si>
    <t>菓子加工室</t>
  </si>
  <si>
    <t>小計</t>
  </si>
  <si>
    <t>名</t>
  </si>
  <si>
    <t>円</t>
  </si>
  <si>
    <t>道場(東室)</t>
  </si>
  <si>
    <t>道場(西室)</t>
  </si>
  <si>
    <t>道場(東室・西室)</t>
  </si>
  <si>
    <t>冷暖房使用料</t>
  </si>
  <si>
    <t>上田市農業活性化施設ゆきむら夢工房〔使用料減免申請書〕</t>
  </si>
  <si>
    <t>　上記の使用料について、下記のとおり減免を申請します。</t>
  </si>
  <si>
    <t>そば加工室</t>
  </si>
  <si>
    <t>全館</t>
  </si>
  <si>
    <t xml:space="preserve"> □ 100円</t>
  </si>
  <si>
    <t>減免の理由及び減免率</t>
  </si>
  <si>
    <t>半日（4時間まで）</t>
  </si>
  <si>
    <r>
      <t>1日（8時間まで）</t>
    </r>
  </si>
  <si>
    <r>
      <t>夜間（4時間まで）</t>
    </r>
  </si>
  <si>
    <r>
      <t>　減免の有無（ 有 ・ 無 ）　減免対象（ 基本 ・ 冷暖房  ）
　減免率　　（　　　　％）　減免額　</t>
    </r>
    <r>
      <rPr>
        <u val="single"/>
        <sz val="10"/>
        <rFont val="ＭＳ Ｐ明朝"/>
        <family val="1"/>
      </rPr>
      <t>　　　　　　　　　　　　　</t>
    </r>
    <r>
      <rPr>
        <sz val="10"/>
        <rFont val="ＭＳ Ｐ明朝"/>
        <family val="1"/>
      </rPr>
      <t>円</t>
    </r>
  </si>
  <si>
    <t>上記申請について、許可してもよろしいでしょうか。</t>
  </si>
  <si>
    <t>　※不明な点がありましたら、下記までお問い合わせ下さい。
　　　上田市真田地域自治センター（ゆきむら夢工房）　℡：72-2204   有線：2042</t>
  </si>
  <si>
    <t>〔市使用欄〕</t>
  </si>
  <si>
    <t>×</t>
  </si>
  <si>
    <t>上田市長　土屋　陽一　様</t>
  </si>
  <si>
    <t>令和　 　 年　　  月　　  日</t>
  </si>
  <si>
    <t>1 上田市及び上田市内の小・中学校が使用する場合　　　　　　　　　　　　　　　　　　　　　　　　　　   100％
2 学校教育法（昭和22年法律第26号）第1条に規定する学校（（1）に掲げる学校を除く）及び
　　社会福祉関係団体が使用する場合　　 　　　　 　　　　　　　　　　　　　　　　　　　　　　　　　　　　　　50％
3 国及び公共団体が使用する場合並びに社会教育関係団体、文化団体その他公共的団体等が
　　公益的活動を目的として使用する場合 　　　　　　　　　　　　　　　　　　　　　　　　　　　　　　　　　　 50％
4 地域住民の団体が産業の振興及び住民の福祉、厚生、教養並びに文化の向上を図るために
　　使用する場合　　　　　　　　　　　　　　　　　　　　　　　　　　　　　　　　　　　　　　　　　　　　　　     　   50％
5 その他市長が必要と認める場合（部会使用）　　　　　　　　　　　　　 　　　　　　　　　　　　　　　　　　　　 ％
     　※　冷暖房使用料及び附帯器具使用料については、原則１項の理由以外は、対象とならない。</t>
  </si>
  <si>
    <t xml:space="preserve"> □ 3,050円</t>
  </si>
  <si>
    <t xml:space="preserve"> □ 10,100円</t>
  </si>
  <si>
    <t xml:space="preserve"> □ 6,100円</t>
  </si>
  <si>
    <t xml:space="preserve"> □ 8,100円</t>
  </si>
  <si>
    <t xml:space="preserve"> □ 20,300円</t>
  </si>
  <si>
    <t xml:space="preserve"> □ 4,050円</t>
  </si>
  <si>
    <t xml:space="preserve"> □ 12,200円</t>
  </si>
  <si>
    <t xml:space="preserve"> □ 5,050円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</si>
</sst>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[$-411]ggge&quot;年&quot;m&quot;月&quot;d&quot;日&quot;;@"/>
    <numFmt numFmtId="184" formatCode="&quot;金　&quot;#,##0&quot;　円也&quot;"/>
    <numFmt numFmtId="185" formatCode="&quot;※&quot;[$-411]ggge&quot;年&quot;m&quot;月&quot;d&quot;日&quot;;@"/>
    <numFmt numFmtId="186" formatCode="&quot;※　&quot;[$-411]ggge&quot;年&quot;m&quot;月&quot;d&quot;日&quot;;@"/>
    <numFmt numFmtId="187" formatCode="[$-411]ggge&quot;年&quot;m&quot;月&quot;d&quot;日&quot;\ &quot;使&quot;&quot;用&quot;&quot;分&quot;"/>
    <numFmt numFmtId="188" formatCode="0\ &quot;円&quot;"/>
    <numFmt numFmtId="189" formatCode="0\ &quot;名&quot;"/>
    <numFmt numFmtId="190" formatCode="#,##0\ &quot;円&quot;;[Red]\-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38" fontId="3" fillId="0" borderId="0" xfId="48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38" fontId="3" fillId="33" borderId="0" xfId="48" applyNumberFormat="1" applyFont="1" applyFill="1" applyAlignment="1">
      <alignment vertical="center" shrinkToFit="1"/>
    </xf>
    <xf numFmtId="38" fontId="3" fillId="33" borderId="0" xfId="48" applyFont="1" applyFill="1" applyAlignment="1">
      <alignment vertical="center" shrinkToFit="1"/>
    </xf>
    <xf numFmtId="0" fontId="3" fillId="0" borderId="0" xfId="42" applyNumberFormat="1" applyFont="1" applyFill="1" applyAlignment="1">
      <alignment vertical="center" shrinkToFit="1"/>
    </xf>
    <xf numFmtId="0" fontId="3" fillId="33" borderId="0" xfId="0" applyNumberFormat="1" applyFont="1" applyFill="1" applyAlignment="1">
      <alignment vertical="center" shrinkToFit="1"/>
    </xf>
    <xf numFmtId="38" fontId="3" fillId="0" borderId="0" xfId="48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42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left" inden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 inden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distributed" vertical="center" indent="2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indent="2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2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5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7" fillId="0" borderId="36" xfId="0" applyFont="1" applyBorder="1" applyAlignment="1">
      <alignment horizontal="distributed" vertical="center" indent="2"/>
    </xf>
    <xf numFmtId="0" fontId="7" fillId="0" borderId="20" xfId="0" applyFont="1" applyBorder="1" applyAlignment="1">
      <alignment horizontal="distributed" vertical="center" indent="2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7" fillId="0" borderId="44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4" xfId="0" applyFont="1" applyBorder="1" applyAlignment="1">
      <alignment horizontal="distributed" vertical="center" indent="2"/>
    </xf>
    <xf numFmtId="0" fontId="7" fillId="0" borderId="45" xfId="0" applyFont="1" applyBorder="1" applyAlignment="1">
      <alignment horizontal="distributed" vertical="center" indent="2"/>
    </xf>
    <xf numFmtId="0" fontId="7" fillId="0" borderId="43" xfId="0" applyFont="1" applyBorder="1" applyAlignment="1">
      <alignment horizontal="distributed" vertical="center" indent="2"/>
    </xf>
    <xf numFmtId="0" fontId="7" fillId="0" borderId="17" xfId="0" applyFont="1" applyBorder="1" applyAlignment="1">
      <alignment horizontal="distributed" vertical="center" indent="2"/>
    </xf>
    <xf numFmtId="0" fontId="7" fillId="0" borderId="48" xfId="0" applyFont="1" applyBorder="1" applyAlignment="1">
      <alignment horizontal="distributed" vertical="center" indent="2"/>
    </xf>
    <xf numFmtId="0" fontId="7" fillId="0" borderId="24" xfId="0" applyFont="1" applyBorder="1" applyAlignment="1">
      <alignment horizontal="distributed" vertical="center" indent="2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43</xdr:row>
      <xdr:rowOff>38100</xdr:rowOff>
    </xdr:from>
    <xdr:to>
      <xdr:col>6</xdr:col>
      <xdr:colOff>314325</xdr:colOff>
      <xdr:row>47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2809875" y="10325100"/>
          <a:ext cx="21431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42</xdr:row>
      <xdr:rowOff>19050</xdr:rowOff>
    </xdr:from>
    <xdr:to>
      <xdr:col>6</xdr:col>
      <xdr:colOff>314325</xdr:colOff>
      <xdr:row>43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2819400" y="10153650"/>
          <a:ext cx="2133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　　員</a:t>
          </a:r>
        </a:p>
      </xdr:txBody>
    </xdr:sp>
    <xdr:clientData/>
  </xdr:twoCellAnchor>
  <xdr:twoCellAnchor>
    <xdr:from>
      <xdr:col>6</xdr:col>
      <xdr:colOff>304800</xdr:colOff>
      <xdr:row>43</xdr:row>
      <xdr:rowOff>19050</xdr:rowOff>
    </xdr:from>
    <xdr:to>
      <xdr:col>7</xdr:col>
      <xdr:colOff>123825</xdr:colOff>
      <xdr:row>47</xdr:row>
      <xdr:rowOff>76200</xdr:rowOff>
    </xdr:to>
    <xdr:sp>
      <xdr:nvSpPr>
        <xdr:cNvPr id="3" name="Rectangle 1"/>
        <xdr:cNvSpPr>
          <a:spLocks/>
        </xdr:cNvSpPr>
      </xdr:nvSpPr>
      <xdr:spPr>
        <a:xfrm>
          <a:off x="4943475" y="10306050"/>
          <a:ext cx="7239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42</xdr:row>
      <xdr:rowOff>19050</xdr:rowOff>
    </xdr:from>
    <xdr:to>
      <xdr:col>7</xdr:col>
      <xdr:colOff>114300</xdr:colOff>
      <xdr:row>43</xdr:row>
      <xdr:rowOff>38100</xdr:rowOff>
    </xdr:to>
    <xdr:sp>
      <xdr:nvSpPr>
        <xdr:cNvPr id="4" name="Rectangle 2"/>
        <xdr:cNvSpPr>
          <a:spLocks/>
        </xdr:cNvSpPr>
      </xdr:nvSpPr>
      <xdr:spPr>
        <a:xfrm>
          <a:off x="4943475" y="1015365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　当</a:t>
          </a:r>
        </a:p>
      </xdr:txBody>
    </xdr:sp>
    <xdr:clientData/>
  </xdr:twoCellAnchor>
  <xdr:twoCellAnchor>
    <xdr:from>
      <xdr:col>7</xdr:col>
      <xdr:colOff>104775</xdr:colOff>
      <xdr:row>43</xdr:row>
      <xdr:rowOff>28575</xdr:rowOff>
    </xdr:from>
    <xdr:to>
      <xdr:col>7</xdr:col>
      <xdr:colOff>819150</xdr:colOff>
      <xdr:row>47</xdr:row>
      <xdr:rowOff>76200</xdr:rowOff>
    </xdr:to>
    <xdr:sp>
      <xdr:nvSpPr>
        <xdr:cNvPr id="5" name="Rectangle 1"/>
        <xdr:cNvSpPr>
          <a:spLocks/>
        </xdr:cNvSpPr>
      </xdr:nvSpPr>
      <xdr:spPr>
        <a:xfrm>
          <a:off x="5648325" y="10315575"/>
          <a:ext cx="714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42</xdr:row>
      <xdr:rowOff>19050</xdr:rowOff>
    </xdr:from>
    <xdr:to>
      <xdr:col>7</xdr:col>
      <xdr:colOff>819150</xdr:colOff>
      <xdr:row>43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5648325" y="1015365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受付者</a:t>
          </a:r>
        </a:p>
      </xdr:txBody>
    </xdr:sp>
    <xdr:clientData/>
  </xdr:twoCellAnchor>
  <xdr:twoCellAnchor>
    <xdr:from>
      <xdr:col>2</xdr:col>
      <xdr:colOff>352425</xdr:colOff>
      <xdr:row>43</xdr:row>
      <xdr:rowOff>28575</xdr:rowOff>
    </xdr:from>
    <xdr:to>
      <xdr:col>2</xdr:col>
      <xdr:colOff>1066800</xdr:colOff>
      <xdr:row>47</xdr:row>
      <xdr:rowOff>76200</xdr:rowOff>
    </xdr:to>
    <xdr:sp>
      <xdr:nvSpPr>
        <xdr:cNvPr id="7" name="Rectangle 1"/>
        <xdr:cNvSpPr>
          <a:spLocks/>
        </xdr:cNvSpPr>
      </xdr:nvSpPr>
      <xdr:spPr>
        <a:xfrm>
          <a:off x="676275" y="10315575"/>
          <a:ext cx="714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42</xdr:row>
      <xdr:rowOff>19050</xdr:rowOff>
    </xdr:from>
    <xdr:to>
      <xdr:col>2</xdr:col>
      <xdr:colOff>1066800</xdr:colOff>
      <xdr:row>43</xdr:row>
      <xdr:rowOff>38100</xdr:rowOff>
    </xdr:to>
    <xdr:sp>
      <xdr:nvSpPr>
        <xdr:cNvPr id="8" name="Rectangle 2"/>
        <xdr:cNvSpPr>
          <a:spLocks/>
        </xdr:cNvSpPr>
      </xdr:nvSpPr>
      <xdr:spPr>
        <a:xfrm>
          <a:off x="676275" y="1015365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　長</a:t>
          </a:r>
        </a:p>
      </xdr:txBody>
    </xdr:sp>
    <xdr:clientData/>
  </xdr:twoCellAnchor>
  <xdr:twoCellAnchor>
    <xdr:from>
      <xdr:col>2</xdr:col>
      <xdr:colOff>1066800</xdr:colOff>
      <xdr:row>43</xdr:row>
      <xdr:rowOff>28575</xdr:rowOff>
    </xdr:from>
    <xdr:to>
      <xdr:col>3</xdr:col>
      <xdr:colOff>419100</xdr:colOff>
      <xdr:row>47</xdr:row>
      <xdr:rowOff>76200</xdr:rowOff>
    </xdr:to>
    <xdr:sp>
      <xdr:nvSpPr>
        <xdr:cNvPr id="9" name="Rectangle 1"/>
        <xdr:cNvSpPr>
          <a:spLocks/>
        </xdr:cNvSpPr>
      </xdr:nvSpPr>
      <xdr:spPr>
        <a:xfrm>
          <a:off x="1390650" y="10315575"/>
          <a:ext cx="714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43</xdr:row>
      <xdr:rowOff>28575</xdr:rowOff>
    </xdr:from>
    <xdr:to>
      <xdr:col>4</xdr:col>
      <xdr:colOff>228600</xdr:colOff>
      <xdr:row>47</xdr:row>
      <xdr:rowOff>76200</xdr:rowOff>
    </xdr:to>
    <xdr:sp>
      <xdr:nvSpPr>
        <xdr:cNvPr id="10" name="Rectangle 1"/>
        <xdr:cNvSpPr>
          <a:spLocks/>
        </xdr:cNvSpPr>
      </xdr:nvSpPr>
      <xdr:spPr>
        <a:xfrm>
          <a:off x="2105025" y="10315575"/>
          <a:ext cx="714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42</xdr:row>
      <xdr:rowOff>19050</xdr:rowOff>
    </xdr:from>
    <xdr:to>
      <xdr:col>3</xdr:col>
      <xdr:colOff>419100</xdr:colOff>
      <xdr:row>43</xdr:row>
      <xdr:rowOff>38100</xdr:rowOff>
    </xdr:to>
    <xdr:sp>
      <xdr:nvSpPr>
        <xdr:cNvPr id="11" name="Rectangle 2"/>
        <xdr:cNvSpPr>
          <a:spLocks/>
        </xdr:cNvSpPr>
      </xdr:nvSpPr>
      <xdr:spPr>
        <a:xfrm>
          <a:off x="1390650" y="1015365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観光商工係長</a:t>
          </a:r>
        </a:p>
      </xdr:txBody>
    </xdr:sp>
    <xdr:clientData/>
  </xdr:twoCellAnchor>
  <xdr:twoCellAnchor>
    <xdr:from>
      <xdr:col>3</xdr:col>
      <xdr:colOff>419100</xdr:colOff>
      <xdr:row>42</xdr:row>
      <xdr:rowOff>19050</xdr:rowOff>
    </xdr:from>
    <xdr:to>
      <xdr:col>4</xdr:col>
      <xdr:colOff>228600</xdr:colOff>
      <xdr:row>43</xdr:row>
      <xdr:rowOff>38100</xdr:rowOff>
    </xdr:to>
    <xdr:sp>
      <xdr:nvSpPr>
        <xdr:cNvPr id="12" name="Rectangle 2"/>
        <xdr:cNvSpPr>
          <a:spLocks/>
        </xdr:cNvSpPr>
      </xdr:nvSpPr>
      <xdr:spPr>
        <a:xfrm>
          <a:off x="2105025" y="1015365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農林振興係長</a:t>
          </a:r>
        </a:p>
      </xdr:txBody>
    </xdr:sp>
    <xdr:clientData/>
  </xdr:twoCellAnchor>
  <xdr:twoCellAnchor>
    <xdr:from>
      <xdr:col>2</xdr:col>
      <xdr:colOff>1104900</xdr:colOff>
      <xdr:row>43</xdr:row>
      <xdr:rowOff>66675</xdr:rowOff>
    </xdr:from>
    <xdr:to>
      <xdr:col>3</xdr:col>
      <xdr:colOff>409575</xdr:colOff>
      <xdr:row>47</xdr:row>
      <xdr:rowOff>66675</xdr:rowOff>
    </xdr:to>
    <xdr:sp>
      <xdr:nvSpPr>
        <xdr:cNvPr id="13" name="直線コネクタ 16"/>
        <xdr:cNvSpPr>
          <a:spLocks/>
        </xdr:cNvSpPr>
      </xdr:nvSpPr>
      <xdr:spPr>
        <a:xfrm flipH="1">
          <a:off x="1428750" y="103536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O42"/>
  <sheetViews>
    <sheetView zoomScalePageLayoutView="0" workbookViewId="0" topLeftCell="A1">
      <selection activeCell="B41" sqref="B41"/>
    </sheetView>
  </sheetViews>
  <sheetFormatPr defaultColWidth="3.375" defaultRowHeight="13.5"/>
  <cols>
    <col min="1" max="1" width="4.75390625" style="3" bestFit="1" customWidth="1"/>
    <col min="2" max="2" width="9.375" style="3" bestFit="1" customWidth="1"/>
    <col min="3" max="3" width="3.375" style="3" customWidth="1"/>
    <col min="4" max="4" width="15.375" style="3" bestFit="1" customWidth="1"/>
    <col min="5" max="7" width="3.25390625" style="3" bestFit="1" customWidth="1"/>
    <col min="8" max="8" width="22.50390625" style="3" bestFit="1" customWidth="1"/>
    <col min="9" max="9" width="25.75390625" style="3" bestFit="1" customWidth="1"/>
    <col min="10" max="10" width="19.875" style="3" bestFit="1" customWidth="1"/>
    <col min="11" max="11" width="13.125" style="3" bestFit="1" customWidth="1"/>
    <col min="12" max="12" width="3.375" style="3" customWidth="1"/>
    <col min="13" max="13" width="15.375" style="3" bestFit="1" customWidth="1"/>
    <col min="14" max="16" width="3.25390625" style="3" bestFit="1" customWidth="1"/>
    <col min="17" max="17" width="4.75390625" style="3" bestFit="1" customWidth="1"/>
    <col min="18" max="18" width="2.00390625" style="6" customWidth="1"/>
    <col min="19" max="19" width="8.00390625" style="3" bestFit="1" customWidth="1"/>
    <col min="20" max="21" width="3.25390625" style="4" bestFit="1" customWidth="1"/>
    <col min="22" max="22" width="8.00390625" style="3" bestFit="1" customWidth="1"/>
    <col min="23" max="24" width="3.25390625" style="4" bestFit="1" customWidth="1"/>
    <col min="25" max="25" width="8.00390625" style="3" bestFit="1" customWidth="1"/>
    <col min="26" max="26" width="3.50390625" style="6" customWidth="1"/>
    <col min="27" max="27" width="65.375" style="3" bestFit="1" customWidth="1"/>
    <col min="28" max="28" width="3.375" style="3" customWidth="1"/>
    <col min="29" max="29" width="8.00390625" style="3" bestFit="1" customWidth="1"/>
    <col min="30" max="30" width="7.625" style="3" bestFit="1" customWidth="1"/>
    <col min="31" max="32" width="8.00390625" style="3" bestFit="1" customWidth="1"/>
    <col min="33" max="33" width="9.625" style="3" bestFit="1" customWidth="1"/>
    <col min="34" max="34" width="4.125" style="6" customWidth="1"/>
    <col min="35" max="39" width="8.00390625" style="3" bestFit="1" customWidth="1"/>
    <col min="40" max="40" width="4.75390625" style="3" bestFit="1" customWidth="1"/>
    <col min="41" max="41" width="6.375" style="3" bestFit="1" customWidth="1"/>
    <col min="42" max="42" width="13.125" style="3" bestFit="1" customWidth="1"/>
    <col min="43" max="43" width="8.00390625" style="3" bestFit="1" customWidth="1"/>
    <col min="44" max="44" width="15.00390625" style="3" bestFit="1" customWidth="1"/>
    <col min="45" max="45" width="3.375" style="3" customWidth="1"/>
    <col min="46" max="50" width="7.625" style="3" bestFit="1" customWidth="1"/>
    <col min="51" max="51" width="4.75390625" style="3" bestFit="1" customWidth="1"/>
    <col min="52" max="52" width="6.375" style="3" bestFit="1" customWidth="1"/>
    <col min="53" max="53" width="12.75390625" style="3" bestFit="1" customWidth="1"/>
    <col min="54" max="54" width="7.625" style="3" bestFit="1" customWidth="1"/>
    <col min="55" max="55" width="14.625" style="3" bestFit="1" customWidth="1"/>
    <col min="56" max="56" width="3.375" style="3" customWidth="1"/>
    <col min="57" max="61" width="8.00390625" style="3" bestFit="1" customWidth="1"/>
    <col min="62" max="62" width="4.75390625" style="3" bestFit="1" customWidth="1"/>
    <col min="63" max="63" width="6.375" style="3" bestFit="1" customWidth="1"/>
    <col min="64" max="64" width="13.125" style="3" bestFit="1" customWidth="1"/>
    <col min="65" max="65" width="8.00390625" style="3" bestFit="1" customWidth="1"/>
    <col min="66" max="66" width="15.00390625" style="3" bestFit="1" customWidth="1"/>
    <col min="67" max="67" width="3.375" style="3" customWidth="1"/>
    <col min="68" max="72" width="6.375" style="3" bestFit="1" customWidth="1"/>
    <col min="73" max="73" width="9.625" style="3" bestFit="1" customWidth="1"/>
    <col min="74" max="74" width="3.375" style="3" customWidth="1"/>
    <col min="75" max="75" width="9.625" style="3" bestFit="1" customWidth="1"/>
    <col min="76" max="77" width="4.75390625" style="3" bestFit="1" customWidth="1"/>
    <col min="78" max="79" width="15.00390625" style="3" bestFit="1" customWidth="1"/>
    <col min="80" max="80" width="3.375" style="3" customWidth="1"/>
    <col min="81" max="81" width="9.25390625" style="3" bestFit="1" customWidth="1"/>
    <col min="82" max="83" width="4.75390625" style="3" bestFit="1" customWidth="1"/>
    <col min="84" max="85" width="14.625" style="3" bestFit="1" customWidth="1"/>
    <col min="86" max="86" width="3.375" style="3" customWidth="1"/>
    <col min="87" max="87" width="9.625" style="3" bestFit="1" customWidth="1"/>
    <col min="88" max="89" width="4.75390625" style="3" bestFit="1" customWidth="1"/>
    <col min="90" max="91" width="15.00390625" style="3" bestFit="1" customWidth="1"/>
    <col min="92" max="92" width="3.375" style="3" customWidth="1"/>
    <col min="93" max="93" width="11.375" style="3" bestFit="1" customWidth="1"/>
    <col min="94" max="94" width="3.25390625" style="6" customWidth="1"/>
    <col min="95" max="95" width="13.125" style="3" bestFit="1" customWidth="1"/>
    <col min="96" max="97" width="4.75390625" style="3" bestFit="1" customWidth="1"/>
    <col min="98" max="98" width="18.625" style="3" bestFit="1" customWidth="1"/>
    <col min="99" max="99" width="15.00390625" style="3" bestFit="1" customWidth="1"/>
    <col min="100" max="100" width="3.375" style="3" customWidth="1"/>
    <col min="101" max="101" width="13.125" style="3" bestFit="1" customWidth="1"/>
    <col min="102" max="103" width="4.75390625" style="3" bestFit="1" customWidth="1"/>
    <col min="104" max="104" width="18.625" style="3" bestFit="1" customWidth="1"/>
    <col min="105" max="105" width="15.00390625" style="3" bestFit="1" customWidth="1"/>
    <col min="106" max="106" width="3.375" style="3" customWidth="1"/>
    <col min="107" max="107" width="18.625" style="3" bestFit="1" customWidth="1"/>
    <col min="108" max="108" width="3.375" style="3" customWidth="1"/>
    <col min="109" max="109" width="8.00390625" style="3" bestFit="1" customWidth="1"/>
    <col min="110" max="110" width="4.75390625" style="3" bestFit="1" customWidth="1"/>
    <col min="111" max="111" width="8.00390625" style="5" bestFit="1" customWidth="1"/>
    <col min="112" max="112" width="8.375" style="3" bestFit="1" customWidth="1"/>
    <col min="113" max="113" width="4.75390625" style="3" bestFit="1" customWidth="1"/>
    <col min="114" max="114" width="8.375" style="5" bestFit="1" customWidth="1"/>
    <col min="115" max="115" width="7.75390625" style="3" bestFit="1" customWidth="1"/>
    <col min="116" max="116" width="4.75390625" style="3" bestFit="1" customWidth="1"/>
    <col min="117" max="117" width="7.75390625" style="5" bestFit="1" customWidth="1"/>
    <col min="118" max="118" width="9.25390625" style="3" bestFit="1" customWidth="1"/>
    <col min="119" max="119" width="4.75390625" style="3" bestFit="1" customWidth="1"/>
    <col min="120" max="120" width="9.25390625" style="5" bestFit="1" customWidth="1"/>
    <col min="121" max="121" width="6.375" style="3" bestFit="1" customWidth="1"/>
    <col min="122" max="122" width="4.75390625" style="3" bestFit="1" customWidth="1"/>
    <col min="123" max="123" width="6.375" style="5" bestFit="1" customWidth="1"/>
    <col min="124" max="124" width="9.875" style="3" bestFit="1" customWidth="1"/>
    <col min="125" max="125" width="4.75390625" style="3" bestFit="1" customWidth="1"/>
    <col min="126" max="126" width="9.875" style="5" bestFit="1" customWidth="1"/>
    <col min="127" max="128" width="4.75390625" style="3" bestFit="1" customWidth="1"/>
    <col min="129" max="129" width="4.75390625" style="5" bestFit="1" customWidth="1"/>
    <col min="130" max="130" width="9.50390625" style="3" bestFit="1" customWidth="1"/>
    <col min="131" max="131" width="9.50390625" style="5" bestFit="1" customWidth="1"/>
    <col min="132" max="132" width="3.375" style="3" customWidth="1"/>
    <col min="133" max="133" width="13.125" style="3" bestFit="1" customWidth="1"/>
    <col min="134" max="134" width="3.375" style="3" customWidth="1"/>
    <col min="135" max="135" width="44.50390625" style="3" bestFit="1" customWidth="1"/>
    <col min="136" max="136" width="3.25390625" style="3" customWidth="1"/>
    <col min="137" max="137" width="9.625" style="3" bestFit="1" customWidth="1"/>
    <col min="138" max="141" width="10.125" style="6" bestFit="1" customWidth="1"/>
    <col min="142" max="143" width="9.625" style="6" bestFit="1" customWidth="1"/>
    <col min="144" max="144" width="3.375" style="6" customWidth="1"/>
    <col min="145" max="145" width="11.375" style="3" bestFit="1" customWidth="1"/>
    <col min="146" max="149" width="10.125" style="6" bestFit="1" customWidth="1"/>
    <col min="150" max="151" width="11.375" style="6" bestFit="1" customWidth="1"/>
    <col min="152" max="152" width="3.375" style="6" customWidth="1"/>
    <col min="153" max="153" width="13.125" style="3" bestFit="1" customWidth="1"/>
    <col min="154" max="157" width="10.125" style="6" bestFit="1" customWidth="1"/>
    <col min="158" max="159" width="13.125" style="6" bestFit="1" customWidth="1"/>
    <col min="160" max="160" width="3.375" style="3" customWidth="1"/>
    <col min="161" max="162" width="9.625" style="3" bestFit="1" customWidth="1"/>
    <col min="163" max="163" width="6.375" style="3" bestFit="1" customWidth="1"/>
    <col min="164" max="164" width="3.625" style="6" customWidth="1"/>
    <col min="165" max="165" width="9.625" style="3" bestFit="1" customWidth="1"/>
    <col min="166" max="166" width="11.375" style="3" bestFit="1" customWidth="1"/>
    <col min="167" max="167" width="13.125" style="3" bestFit="1" customWidth="1"/>
    <col min="168" max="168" width="2.50390625" style="6" customWidth="1"/>
    <col min="169" max="169" width="6.375" style="3" bestFit="1" customWidth="1"/>
    <col min="170" max="170" width="9.875" style="3" bestFit="1" customWidth="1"/>
    <col min="171" max="171" width="2.50390625" style="6" customWidth="1"/>
    <col min="172" max="172" width="11.625" style="3" bestFit="1" customWidth="1"/>
    <col min="173" max="173" width="1.75390625" style="6" customWidth="1"/>
    <col min="174" max="174" width="15.375" style="3" bestFit="1" customWidth="1"/>
    <col min="175" max="177" width="3.25390625" style="3" bestFit="1" customWidth="1"/>
    <col min="178" max="178" width="2.375" style="3" customWidth="1"/>
    <col min="179" max="180" width="15.375" style="3" bestFit="1" customWidth="1"/>
    <col min="181" max="183" width="3.25390625" style="3" bestFit="1" customWidth="1"/>
    <col min="184" max="184" width="3.375" style="3" customWidth="1"/>
    <col min="185" max="185" width="15.375" style="3" bestFit="1" customWidth="1"/>
    <col min="186" max="186" width="6.375" style="5" bestFit="1" customWidth="1"/>
    <col min="187" max="187" width="11.625" style="3" bestFit="1" customWidth="1"/>
    <col min="188" max="188" width="4.25390625" style="6" customWidth="1"/>
    <col min="189" max="189" width="15.375" style="3" bestFit="1" customWidth="1"/>
    <col min="190" max="192" width="3.25390625" style="3" bestFit="1" customWidth="1"/>
    <col min="193" max="193" width="6.375" style="3" bestFit="1" customWidth="1"/>
    <col min="194" max="196" width="3.125" style="3" bestFit="1" customWidth="1"/>
    <col min="197" max="197" width="13.50390625" style="3" bestFit="1" customWidth="1"/>
    <col min="198" max="16384" width="3.375" style="3" customWidth="1"/>
  </cols>
  <sheetData>
    <row r="1" ht="13.5">
      <c r="A1"/>
    </row>
    <row r="2" spans="179:185" ht="12">
      <c r="FW2" s="3" t="s">
        <v>34</v>
      </c>
      <c r="GC2" s="3" t="s">
        <v>35</v>
      </c>
    </row>
    <row r="3" spans="1:197" ht="12">
      <c r="A3" s="3" t="s">
        <v>36</v>
      </c>
      <c r="B3" s="3" t="s">
        <v>10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M3" s="3" t="s">
        <v>45</v>
      </c>
      <c r="N3" s="3" t="s">
        <v>38</v>
      </c>
      <c r="O3" s="3" t="s">
        <v>39</v>
      </c>
      <c r="P3" s="3" t="s">
        <v>40</v>
      </c>
      <c r="Q3" s="3" t="s">
        <v>14</v>
      </c>
      <c r="S3" s="3" t="s">
        <v>46</v>
      </c>
      <c r="T3" s="4" t="s">
        <v>47</v>
      </c>
      <c r="U3" s="4" t="s">
        <v>48</v>
      </c>
      <c r="V3" s="3" t="s">
        <v>49</v>
      </c>
      <c r="W3" s="4" t="s">
        <v>47</v>
      </c>
      <c r="X3" s="4" t="s">
        <v>48</v>
      </c>
      <c r="Y3" s="3" t="s">
        <v>50</v>
      </c>
      <c r="AA3" s="3" t="s">
        <v>1</v>
      </c>
      <c r="AC3" s="3" t="s">
        <v>3</v>
      </c>
      <c r="AD3" s="3" t="s">
        <v>4</v>
      </c>
      <c r="AE3" s="3" t="s">
        <v>5</v>
      </c>
      <c r="AF3" s="3" t="s">
        <v>9</v>
      </c>
      <c r="AG3" s="3" t="s">
        <v>99</v>
      </c>
      <c r="AI3" s="3" t="s">
        <v>51</v>
      </c>
      <c r="AJ3" s="3" t="s">
        <v>52</v>
      </c>
      <c r="AK3" s="3" t="s">
        <v>53</v>
      </c>
      <c r="AL3" s="3" t="s">
        <v>54</v>
      </c>
      <c r="AM3" s="3" t="s">
        <v>55</v>
      </c>
      <c r="AN3" s="3" t="s">
        <v>56</v>
      </c>
      <c r="AO3" s="3" t="s">
        <v>57</v>
      </c>
      <c r="AP3" s="3" t="s">
        <v>58</v>
      </c>
      <c r="AQ3" s="3" t="s">
        <v>55</v>
      </c>
      <c r="AR3" s="3" t="s">
        <v>243</v>
      </c>
      <c r="AT3" s="3" t="s">
        <v>59</v>
      </c>
      <c r="AU3" s="3" t="s">
        <v>60</v>
      </c>
      <c r="AV3" s="3" t="s">
        <v>61</v>
      </c>
      <c r="AW3" s="3" t="s">
        <v>62</v>
      </c>
      <c r="AX3" s="3" t="s">
        <v>63</v>
      </c>
      <c r="AY3" s="3" t="s">
        <v>56</v>
      </c>
      <c r="AZ3" s="3" t="s">
        <v>57</v>
      </c>
      <c r="BA3" s="3" t="s">
        <v>64</v>
      </c>
      <c r="BB3" s="3" t="s">
        <v>63</v>
      </c>
      <c r="BC3" s="3" t="s">
        <v>244</v>
      </c>
      <c r="BE3" s="3" t="s">
        <v>65</v>
      </c>
      <c r="BF3" s="3" t="s">
        <v>66</v>
      </c>
      <c r="BG3" s="3" t="s">
        <v>67</v>
      </c>
      <c r="BH3" s="3" t="s">
        <v>68</v>
      </c>
      <c r="BI3" s="3" t="s">
        <v>69</v>
      </c>
      <c r="BJ3" s="3" t="s">
        <v>56</v>
      </c>
      <c r="BK3" s="3" t="s">
        <v>57</v>
      </c>
      <c r="BL3" s="3" t="s">
        <v>70</v>
      </c>
      <c r="BM3" s="3" t="s">
        <v>69</v>
      </c>
      <c r="BN3" s="3" t="s">
        <v>245</v>
      </c>
      <c r="BP3" s="3" t="s">
        <v>71</v>
      </c>
      <c r="BQ3" s="3" t="s">
        <v>72</v>
      </c>
      <c r="BR3" s="3" t="s">
        <v>73</v>
      </c>
      <c r="BS3" s="3" t="s">
        <v>74</v>
      </c>
      <c r="BT3" s="3" t="s">
        <v>75</v>
      </c>
      <c r="BU3" s="3" t="s">
        <v>80</v>
      </c>
      <c r="BW3" s="3" t="s">
        <v>76</v>
      </c>
      <c r="BX3" s="3" t="s">
        <v>56</v>
      </c>
      <c r="BY3" s="3" t="s">
        <v>77</v>
      </c>
      <c r="BZ3" s="3" t="s">
        <v>246</v>
      </c>
      <c r="CA3" s="3" t="s">
        <v>246</v>
      </c>
      <c r="CC3" s="3" t="s">
        <v>78</v>
      </c>
      <c r="CD3" s="3" t="s">
        <v>56</v>
      </c>
      <c r="CE3" s="3" t="s">
        <v>77</v>
      </c>
      <c r="CF3" s="3" t="s">
        <v>247</v>
      </c>
      <c r="CG3" s="3" t="s">
        <v>247</v>
      </c>
      <c r="CI3" s="3" t="s">
        <v>79</v>
      </c>
      <c r="CJ3" s="3" t="s">
        <v>56</v>
      </c>
      <c r="CK3" s="3" t="s">
        <v>77</v>
      </c>
      <c r="CL3" s="3" t="s">
        <v>248</v>
      </c>
      <c r="CM3" s="3" t="s">
        <v>248</v>
      </c>
      <c r="CO3" s="3" t="s">
        <v>11</v>
      </c>
      <c r="CQ3" s="3" t="s">
        <v>237</v>
      </c>
      <c r="CR3" s="3" t="s">
        <v>56</v>
      </c>
      <c r="CS3" s="3" t="s">
        <v>77</v>
      </c>
      <c r="CT3" s="3" t="s">
        <v>252</v>
      </c>
      <c r="CU3" s="3" t="s">
        <v>249</v>
      </c>
      <c r="CW3" s="3" t="s">
        <v>238</v>
      </c>
      <c r="CX3" s="3" t="s">
        <v>56</v>
      </c>
      <c r="CY3" s="3" t="s">
        <v>77</v>
      </c>
      <c r="CZ3" s="3" t="s">
        <v>253</v>
      </c>
      <c r="DA3" s="3" t="s">
        <v>250</v>
      </c>
      <c r="DC3" s="3" t="s">
        <v>251</v>
      </c>
      <c r="DE3" s="3" t="s">
        <v>19</v>
      </c>
      <c r="DF3" s="3" t="s">
        <v>104</v>
      </c>
      <c r="DG3" s="5" t="s">
        <v>19</v>
      </c>
      <c r="DH3" s="3" t="s">
        <v>221</v>
      </c>
      <c r="DI3" s="3" t="s">
        <v>104</v>
      </c>
      <c r="DJ3" s="5" t="s">
        <v>219</v>
      </c>
      <c r="DK3" s="3" t="s">
        <v>222</v>
      </c>
      <c r="DL3" s="3" t="s">
        <v>104</v>
      </c>
      <c r="DM3" s="5" t="s">
        <v>220</v>
      </c>
      <c r="DN3" s="3" t="s">
        <v>27</v>
      </c>
      <c r="DO3" s="3" t="s">
        <v>104</v>
      </c>
      <c r="DP3" s="5" t="s">
        <v>27</v>
      </c>
      <c r="DQ3" s="3" t="s">
        <v>241</v>
      </c>
      <c r="DR3" s="3" t="s">
        <v>104</v>
      </c>
      <c r="DS3" s="5" t="s">
        <v>241</v>
      </c>
      <c r="DT3" s="3" t="s">
        <v>31</v>
      </c>
      <c r="DU3" s="3" t="s">
        <v>104</v>
      </c>
      <c r="DV3" s="5" t="s">
        <v>31</v>
      </c>
      <c r="DW3" s="3" t="s">
        <v>33</v>
      </c>
      <c r="DX3" s="3" t="s">
        <v>104</v>
      </c>
      <c r="DY3" s="5" t="s">
        <v>33</v>
      </c>
      <c r="DZ3" s="3" t="s">
        <v>81</v>
      </c>
      <c r="EA3" s="5" t="s">
        <v>82</v>
      </c>
      <c r="EC3" s="3" t="s">
        <v>12</v>
      </c>
      <c r="EE3" s="3" t="s">
        <v>96</v>
      </c>
      <c r="EG3" s="3" t="s">
        <v>7</v>
      </c>
      <c r="EH3" s="6" t="s">
        <v>83</v>
      </c>
      <c r="EI3" s="6" t="s">
        <v>84</v>
      </c>
      <c r="EJ3" s="6" t="s">
        <v>85</v>
      </c>
      <c r="EK3" s="6" t="s">
        <v>86</v>
      </c>
      <c r="EL3" s="6" t="s">
        <v>87</v>
      </c>
      <c r="EM3" s="6" t="s">
        <v>88</v>
      </c>
      <c r="EO3" s="3" t="s">
        <v>11</v>
      </c>
      <c r="EP3" s="6" t="s">
        <v>83</v>
      </c>
      <c r="EQ3" s="6" t="s">
        <v>84</v>
      </c>
      <c r="ER3" s="6" t="s">
        <v>85</v>
      </c>
      <c r="ES3" s="6" t="s">
        <v>86</v>
      </c>
      <c r="ET3" s="6" t="s">
        <v>89</v>
      </c>
      <c r="EU3" s="6" t="s">
        <v>90</v>
      </c>
      <c r="EW3" s="3" t="s">
        <v>12</v>
      </c>
      <c r="EX3" s="6" t="s">
        <v>83</v>
      </c>
      <c r="EY3" s="6" t="s">
        <v>84</v>
      </c>
      <c r="EZ3" s="6" t="s">
        <v>85</v>
      </c>
      <c r="FA3" s="6" t="s">
        <v>86</v>
      </c>
      <c r="FB3" s="6" t="s">
        <v>91</v>
      </c>
      <c r="FC3" s="6" t="s">
        <v>92</v>
      </c>
      <c r="FE3" s="3" t="s">
        <v>80</v>
      </c>
      <c r="FF3" s="3" t="s">
        <v>93</v>
      </c>
      <c r="FG3" s="3" t="s">
        <v>94</v>
      </c>
      <c r="FI3" s="3" t="s">
        <v>101</v>
      </c>
      <c r="FJ3" s="3" t="s">
        <v>102</v>
      </c>
      <c r="FK3" s="3" t="s">
        <v>103</v>
      </c>
      <c r="FM3" s="7" t="s">
        <v>97</v>
      </c>
      <c r="FN3" s="3" t="s">
        <v>95</v>
      </c>
      <c r="FP3" s="3" t="s">
        <v>100</v>
      </c>
      <c r="FQ3" s="14"/>
      <c r="FR3" s="3" t="s">
        <v>98</v>
      </c>
      <c r="FS3" s="3" t="s">
        <v>38</v>
      </c>
      <c r="FT3" s="3" t="s">
        <v>39</v>
      </c>
      <c r="FU3" s="3" t="s">
        <v>40</v>
      </c>
      <c r="FW3" s="3" t="s">
        <v>105</v>
      </c>
      <c r="FX3" s="3" t="s">
        <v>106</v>
      </c>
      <c r="FY3" s="3" t="s">
        <v>38</v>
      </c>
      <c r="FZ3" s="3" t="s">
        <v>39</v>
      </c>
      <c r="GA3" s="3" t="s">
        <v>40</v>
      </c>
      <c r="GC3" s="3" t="s">
        <v>107</v>
      </c>
      <c r="GD3" s="5" t="s">
        <v>94</v>
      </c>
      <c r="GE3" s="3" t="s">
        <v>110</v>
      </c>
      <c r="GG3" s="3" t="s">
        <v>108</v>
      </c>
      <c r="GH3" s="3" t="s">
        <v>38</v>
      </c>
      <c r="GI3" s="3" t="s">
        <v>39</v>
      </c>
      <c r="GJ3" s="3" t="s">
        <v>40</v>
      </c>
      <c r="GK3" s="3" t="s">
        <v>109</v>
      </c>
      <c r="GL3" s="3" t="s">
        <v>38</v>
      </c>
      <c r="GM3" s="3" t="s">
        <v>39</v>
      </c>
      <c r="GN3" s="3" t="s">
        <v>40</v>
      </c>
      <c r="GO3" s="3" t="s">
        <v>242</v>
      </c>
    </row>
    <row r="4" spans="1:197" ht="12">
      <c r="A4" s="6">
        <v>1</v>
      </c>
      <c r="B4" s="4" t="s">
        <v>223</v>
      </c>
      <c r="D4" s="8" t="str">
        <f aca="true" t="shared" si="0" ref="D4:D42">IF(G4="","","平成"&amp;E4&amp;"年"&amp;F4&amp;"月"&amp;G4&amp;"日")</f>
        <v>平成21年10月16日</v>
      </c>
      <c r="E4" s="3">
        <v>21</v>
      </c>
      <c r="F4" s="3">
        <v>10</v>
      </c>
      <c r="G4" s="3">
        <v>16</v>
      </c>
      <c r="H4" s="3" t="s">
        <v>111</v>
      </c>
      <c r="I4" s="3" t="s">
        <v>112</v>
      </c>
      <c r="J4" s="3" t="s">
        <v>113</v>
      </c>
      <c r="K4" s="3" t="s">
        <v>114</v>
      </c>
      <c r="M4" s="8" t="str">
        <f aca="true" t="shared" si="1" ref="M4:M42">IF(P4="","","平成"&amp;N4&amp;"年"&amp;O4&amp;"月"&amp;P4&amp;"日")</f>
        <v>平成21年10月20日</v>
      </c>
      <c r="N4" s="3">
        <v>21</v>
      </c>
      <c r="O4" s="3">
        <v>10</v>
      </c>
      <c r="P4" s="3">
        <v>20</v>
      </c>
      <c r="Q4" s="8" t="str">
        <f>IF(M4="","",VLOOKUP(WEEKDAY(M4,1),リスト!$R$3:$S$9,2))</f>
        <v>火</v>
      </c>
      <c r="S4" s="8" t="str">
        <f aca="true" t="shared" si="2" ref="S4:S42">T4&amp;"："&amp;U4</f>
        <v>13：00</v>
      </c>
      <c r="T4" s="4" t="s">
        <v>115</v>
      </c>
      <c r="U4" s="4" t="s">
        <v>116</v>
      </c>
      <c r="V4" s="8" t="str">
        <f aca="true" t="shared" si="3" ref="V4:V42">W4&amp;"："&amp;X4</f>
        <v>17：00</v>
      </c>
      <c r="W4" s="4" t="s">
        <v>117</v>
      </c>
      <c r="X4" s="4" t="s">
        <v>116</v>
      </c>
      <c r="Y4" s="9">
        <f>IF(X4="","",IF(MINUTE(V4-S4)&gt;=30,HOUR(V4-S4)+1,HOUR(V4-S4)))</f>
        <v>4</v>
      </c>
      <c r="Z4" s="13"/>
      <c r="AA4" s="3" t="s">
        <v>118</v>
      </c>
      <c r="AC4" s="3">
        <v>20</v>
      </c>
      <c r="AG4" s="8">
        <f>SUM(AC4:AF4)</f>
        <v>20</v>
      </c>
      <c r="AJ4" s="3">
        <v>1370</v>
      </c>
      <c r="AO4" s="8">
        <f aca="true" t="shared" si="4" ref="AO4:AO42">AM4*AN4</f>
        <v>0</v>
      </c>
      <c r="AP4" s="8">
        <f aca="true" t="shared" si="5" ref="AP4:AP42">SUM(AI4:AL4)+AO4</f>
        <v>1370</v>
      </c>
      <c r="AQ4" s="8" t="str">
        <f aca="true" t="shared" si="6" ref="AQ4:AR41">DOLLAR(AO4)</f>
        <v>¥0</v>
      </c>
      <c r="AR4" s="8" t="str">
        <f aca="true" t="shared" si="7" ref="AR4:AR40">DOLLAR(AP4)</f>
        <v>¥1,370</v>
      </c>
      <c r="AZ4" s="8">
        <f aca="true" t="shared" si="8" ref="AZ4:AZ42">AX4*AY4</f>
        <v>0</v>
      </c>
      <c r="BA4" s="8">
        <f aca="true" t="shared" si="9" ref="BA4:BA42">SUM(AT4:AW4)+AZ4</f>
        <v>0</v>
      </c>
      <c r="BB4" s="8" t="str">
        <f aca="true" t="shared" si="10" ref="BB4:BC41">DOLLAR(AZ4)</f>
        <v>¥0</v>
      </c>
      <c r="BC4" s="8" t="str">
        <f aca="true" t="shared" si="11" ref="BC4:BC40">DOLLAR(BA4)</f>
        <v>¥0</v>
      </c>
      <c r="BK4" s="8">
        <f aca="true" t="shared" si="12" ref="BK4:BK42">BI4*BJ4</f>
        <v>0</v>
      </c>
      <c r="BL4" s="8">
        <f aca="true" t="shared" si="13" ref="BL4:BL42">SUM(BE4:BH4)+BK4</f>
        <v>0</v>
      </c>
      <c r="BM4" s="8" t="str">
        <f aca="true" t="shared" si="14" ref="BM4:BN41">DOLLAR(BK4)</f>
        <v>¥0</v>
      </c>
      <c r="BN4" s="8" t="str">
        <f aca="true" t="shared" si="15" ref="BN4:BN40">DOLLAR(BL4)</f>
        <v>¥0</v>
      </c>
      <c r="BP4" s="8" t="str">
        <f aca="true" t="shared" si="16" ref="BP4:BP42">DOLLAR(AI4+AT4+BE4,)</f>
        <v>¥0</v>
      </c>
      <c r="BQ4" s="8" t="str">
        <f aca="true" t="shared" si="17" ref="BQ4:BQ40">DOLLAR(AJ4+AU4+BF4,)</f>
        <v>¥1,370</v>
      </c>
      <c r="BR4" s="8" t="str">
        <f aca="true" t="shared" si="18" ref="BR4:BR40">DOLLAR(AK4+AV4+BG4,)</f>
        <v>¥0</v>
      </c>
      <c r="BS4" s="8" t="str">
        <f aca="true" t="shared" si="19" ref="BS4:BS40">DOLLAR(AL4+AW4+BH4,)</f>
        <v>¥0</v>
      </c>
      <c r="BT4" s="8" t="str">
        <f aca="true" t="shared" si="20" ref="BT4:BT42">DOLLAR(AO4+AZ4+BK4,)</f>
        <v>¥0</v>
      </c>
      <c r="BU4" s="8" t="str">
        <f>DOLLAR(AP4+BA4+BL4)</f>
        <v>¥1,370</v>
      </c>
      <c r="BW4" s="3">
        <v>210</v>
      </c>
      <c r="BX4" s="3">
        <v>4</v>
      </c>
      <c r="BY4" s="3">
        <v>2</v>
      </c>
      <c r="BZ4" s="8">
        <f aca="true" t="shared" si="21" ref="BZ4:BZ42">BW4*BX4*BY4</f>
        <v>1680</v>
      </c>
      <c r="CA4" s="8" t="str">
        <f>DOLLAR(BZ4)</f>
        <v>¥1,680</v>
      </c>
      <c r="CF4" s="8">
        <f aca="true" t="shared" si="22" ref="CF4:CF42">CC4*CD4*CE4</f>
        <v>0</v>
      </c>
      <c r="CG4" s="8" t="str">
        <f>DOLLAR(CF4)</f>
        <v>¥0</v>
      </c>
      <c r="CL4" s="8">
        <f aca="true" t="shared" si="23" ref="CL4:CL42">CI4*CJ4*CK4</f>
        <v>0</v>
      </c>
      <c r="CM4" s="8" t="str">
        <f>DOLLAR(CL4)</f>
        <v>¥0</v>
      </c>
      <c r="CO4" s="8" t="str">
        <f aca="true" t="shared" si="24" ref="CO4:CO42">DOLLAR(BZ4+CF4+CL4,)</f>
        <v>¥1,680</v>
      </c>
      <c r="CT4" s="8">
        <f>CQ4*CR4*CS4</f>
        <v>0</v>
      </c>
      <c r="CU4" s="8" t="str">
        <f>DOLLAR(CT4)</f>
        <v>¥0</v>
      </c>
      <c r="CZ4" s="8">
        <f>CW4*CX4*CY4</f>
        <v>0</v>
      </c>
      <c r="DA4" s="8" t="str">
        <f>DOLLAR(CZ4)</f>
        <v>¥0</v>
      </c>
      <c r="DC4" s="8" t="str">
        <f>DOLLAR(CT4+CZ4,)</f>
        <v>¥0</v>
      </c>
      <c r="DG4" s="10">
        <f aca="true" t="shared" si="25" ref="DG4:DG42">DE4*DF4</f>
        <v>0</v>
      </c>
      <c r="DJ4" s="10">
        <f aca="true" t="shared" si="26" ref="DJ4:DJ42">DH4*DI4</f>
        <v>0</v>
      </c>
      <c r="DM4" s="10">
        <f aca="true" t="shared" si="27" ref="DM4:DM42">DK4*DL4</f>
        <v>0</v>
      </c>
      <c r="DP4" s="10">
        <f aca="true" t="shared" si="28" ref="DP4:DP42">DN4*DO4</f>
        <v>0</v>
      </c>
      <c r="DS4" s="10">
        <f aca="true" t="shared" si="29" ref="DS4:DS42">DQ4*DR4</f>
        <v>0</v>
      </c>
      <c r="DV4" s="10">
        <f aca="true" t="shared" si="30" ref="DV4:DV42">DT4*DU4</f>
        <v>0</v>
      </c>
      <c r="DY4" s="10">
        <f aca="true" t="shared" si="31" ref="DY4:DY42">DW4*DX4</f>
        <v>0</v>
      </c>
      <c r="EC4" s="8" t="str">
        <f>DOLLAR(DG4+DJ4+DM4+DP4+DS4+DV4+DY4+EA4)</f>
        <v>¥0</v>
      </c>
      <c r="EE4" s="3" t="s">
        <v>119</v>
      </c>
      <c r="EG4" s="8" t="str">
        <f>DOLLAR(AP4+BA4+BL4,)</f>
        <v>¥1,370</v>
      </c>
      <c r="EH4" s="11">
        <v>100</v>
      </c>
      <c r="EI4" s="11"/>
      <c r="EJ4" s="11"/>
      <c r="EK4" s="11"/>
      <c r="EL4" s="8" t="str">
        <f>DOLLAR(ROUNDDOWN((EG4*EH4/100)+(EG4*EI4/100)+(EG4*EJ4/100)+(EG4*EK4/100),),)</f>
        <v>¥1,370</v>
      </c>
      <c r="EM4" s="8" t="str">
        <f aca="true" t="shared" si="32" ref="EM4:EM42">DOLLAR(EG4-EL4,)</f>
        <v>¥0</v>
      </c>
      <c r="EO4" s="8" t="str">
        <f>DOLLAR(CO4+DC4)</f>
        <v>¥1,680</v>
      </c>
      <c r="EP4" s="11">
        <v>100</v>
      </c>
      <c r="EQ4" s="11"/>
      <c r="ER4" s="11"/>
      <c r="ES4" s="11"/>
      <c r="ET4" s="8" t="str">
        <f>DOLLAR(ROUNDDOWN((EO4*EP4/100)+(EO4*EQ4/100)+(EO4*ER4/100)+(EO4*ES4/100),),)</f>
        <v>¥1,680</v>
      </c>
      <c r="EU4" s="8" t="str">
        <f aca="true" t="shared" si="33" ref="EU4:EU42">DOLLAR(EO4-ET4,)</f>
        <v>¥0</v>
      </c>
      <c r="EW4" s="8" t="str">
        <f>EC4</f>
        <v>¥0</v>
      </c>
      <c r="EX4" s="11"/>
      <c r="EY4" s="11"/>
      <c r="EZ4" s="11"/>
      <c r="FA4" s="11"/>
      <c r="FB4" s="8" t="str">
        <f aca="true" t="shared" si="34" ref="FB4:FB42">DOLLAR(ROUNDDOWN((EW4*EX4/100)+(EW4*EY4/100)+(EW4*EZ4/100)+(EW4*FA4/100),),)</f>
        <v>¥0</v>
      </c>
      <c r="FC4" s="8" t="str">
        <f aca="true" t="shared" si="35" ref="FC4:FC42">DOLLAR(EW4-FB4,)</f>
        <v>¥0</v>
      </c>
      <c r="FE4" s="8" t="str">
        <f>DOLLAR(EG4+EO4+EW4,)</f>
        <v>¥3,050</v>
      </c>
      <c r="FF4" s="8" t="str">
        <f>DOLLAR(EL4+ET4+FB4,)</f>
        <v>¥3,050</v>
      </c>
      <c r="FG4" s="8" t="str">
        <f>DOLLAR(FE4-FF4,)</f>
        <v>¥0</v>
      </c>
      <c r="FI4" s="8">
        <f aca="true" t="shared" si="36" ref="FI4:FI42">SUM(EH4:EK4)</f>
        <v>100</v>
      </c>
      <c r="FJ4" s="8">
        <f aca="true" t="shared" si="37" ref="FJ4:FJ42">SUM(EP4:ES4)</f>
        <v>100</v>
      </c>
      <c r="FK4" s="8">
        <f aca="true" t="shared" si="38" ref="FK4:FK42">SUM(EX4:FA4)</f>
        <v>0</v>
      </c>
      <c r="FM4" s="12">
        <f aca="true" t="shared" si="39" ref="FM4:FM42">VALUE(FF4)</f>
        <v>3050</v>
      </c>
      <c r="FN4" s="12" t="str">
        <f aca="true" t="shared" si="40" ref="FN4:FN42">IF(FM4=0,"",FP4)</f>
        <v>10月</v>
      </c>
      <c r="FO4" s="14"/>
      <c r="FP4" s="8" t="str">
        <f>IF(FU4="","",O4&amp;"月")</f>
        <v>10月</v>
      </c>
      <c r="FQ4" s="14"/>
      <c r="FR4" s="8" t="str">
        <f aca="true" t="shared" si="41" ref="FR4:FR42">IF(FU4="","","平成"&amp;FS4&amp;"年"&amp;FT4&amp;"月"&amp;FU4&amp;"日")</f>
        <v>平成21年10月16日</v>
      </c>
      <c r="FS4" s="3">
        <v>21</v>
      </c>
      <c r="FT4" s="3">
        <v>10</v>
      </c>
      <c r="FU4" s="3">
        <v>16</v>
      </c>
      <c r="FW4" s="8" t="str">
        <f aca="true" t="shared" si="42" ref="FW4:FW42">M4</f>
        <v>平成21年10月20日</v>
      </c>
      <c r="FX4" s="8">
        <f aca="true" t="shared" si="43" ref="FX4:FX42">IF(GA4="","","平成"&amp;FY4&amp;"年"&amp;FZ4&amp;"月"&amp;GA4&amp;"日")</f>
      </c>
      <c r="GC4" s="8">
        <f aca="true" t="shared" si="44" ref="GC4:GC42">FX4</f>
      </c>
      <c r="GD4" s="10">
        <f aca="true" t="shared" si="45" ref="GD4:GD42">VALUE(FG4)</f>
        <v>0</v>
      </c>
      <c r="GE4" s="8" t="str">
        <f>FZ4&amp;"月"</f>
        <v>月</v>
      </c>
      <c r="GG4" s="8">
        <f aca="true" t="shared" si="46" ref="GG4:GG42">IF(GJ4="","","平成"&amp;GH4&amp;"年"&amp;GI4&amp;"月"&amp;GJ4&amp;"日")</f>
      </c>
      <c r="GK4" s="8">
        <f>IF(GN4="","","平成"&amp;GL4&amp;"年"&amp;GM4&amp;"月"&amp;GN4&amp;"日")</f>
      </c>
      <c r="GO4" s="8" t="str">
        <f>GM4&amp;"月"</f>
        <v>月</v>
      </c>
    </row>
    <row r="5" spans="1:197" ht="12">
      <c r="A5" s="8">
        <f aca="true" t="shared" si="47" ref="A5:A42">A4+1</f>
        <v>2</v>
      </c>
      <c r="B5" s="4" t="s">
        <v>223</v>
      </c>
      <c r="D5" s="8" t="str">
        <f t="shared" si="0"/>
        <v>平成21年10月16日</v>
      </c>
      <c r="E5" s="3">
        <v>21</v>
      </c>
      <c r="F5" s="3">
        <v>10</v>
      </c>
      <c r="G5" s="3">
        <v>16</v>
      </c>
      <c r="H5" s="3" t="s">
        <v>224</v>
      </c>
      <c r="I5" s="3" t="s">
        <v>225</v>
      </c>
      <c r="J5" s="3" t="s">
        <v>226</v>
      </c>
      <c r="K5" s="3" t="s">
        <v>227</v>
      </c>
      <c r="M5" s="8" t="str">
        <f t="shared" si="1"/>
        <v>平成21年10月16日</v>
      </c>
      <c r="N5" s="3">
        <v>21</v>
      </c>
      <c r="O5" s="3">
        <v>10</v>
      </c>
      <c r="P5" s="3">
        <v>16</v>
      </c>
      <c r="Q5" s="8" t="str">
        <f>IF(M5="","",VLOOKUP(WEEKDAY(M5,1),リスト!$R$3:$S$9,2))</f>
        <v>金</v>
      </c>
      <c r="S5" s="8" t="str">
        <f t="shared" si="2"/>
        <v>13：30</v>
      </c>
      <c r="T5" s="4" t="s">
        <v>228</v>
      </c>
      <c r="U5" s="4" t="s">
        <v>229</v>
      </c>
      <c r="V5" s="8" t="str">
        <f t="shared" si="3"/>
        <v>16：00</v>
      </c>
      <c r="W5" s="4" t="s">
        <v>230</v>
      </c>
      <c r="X5" s="4" t="s">
        <v>231</v>
      </c>
      <c r="Y5" s="9">
        <f aca="true" t="shared" si="48" ref="Y5:Y42">IF(X5="","",IF(MINUTE(V5-S5)&gt;=30,HOUR(V5-S5)+1,HOUR(V5-S5)))</f>
        <v>3</v>
      </c>
      <c r="Z5" s="13"/>
      <c r="AA5" s="3" t="s">
        <v>120</v>
      </c>
      <c r="AC5" s="3">
        <v>45</v>
      </c>
      <c r="AD5" s="3">
        <v>45</v>
      </c>
      <c r="AG5" s="8">
        <f aca="true" t="shared" si="49" ref="AG5:AG42">SUM(AC5:AF5)</f>
        <v>90</v>
      </c>
      <c r="AJ5" s="3">
        <v>1370</v>
      </c>
      <c r="AO5" s="8">
        <f t="shared" si="4"/>
        <v>0</v>
      </c>
      <c r="AP5" s="8">
        <f t="shared" si="5"/>
        <v>1370</v>
      </c>
      <c r="AQ5" s="8" t="str">
        <f t="shared" si="6"/>
        <v>¥0</v>
      </c>
      <c r="AR5" s="8" t="str">
        <f t="shared" si="7"/>
        <v>¥1,370</v>
      </c>
      <c r="AU5" s="3">
        <v>940</v>
      </c>
      <c r="AZ5" s="8">
        <f t="shared" si="8"/>
        <v>0</v>
      </c>
      <c r="BA5" s="8">
        <f t="shared" si="9"/>
        <v>940</v>
      </c>
      <c r="BB5" s="8" t="str">
        <f t="shared" si="10"/>
        <v>¥0</v>
      </c>
      <c r="BC5" s="8" t="str">
        <f t="shared" si="11"/>
        <v>¥940</v>
      </c>
      <c r="BK5" s="8">
        <f t="shared" si="12"/>
        <v>0</v>
      </c>
      <c r="BL5" s="8">
        <f t="shared" si="13"/>
        <v>0</v>
      </c>
      <c r="BM5" s="8" t="str">
        <f t="shared" si="14"/>
        <v>¥0</v>
      </c>
      <c r="BN5" s="8" t="str">
        <f t="shared" si="15"/>
        <v>¥0</v>
      </c>
      <c r="BP5" s="8" t="str">
        <f t="shared" si="16"/>
        <v>¥0</v>
      </c>
      <c r="BQ5" s="8" t="str">
        <f t="shared" si="17"/>
        <v>¥2,310</v>
      </c>
      <c r="BR5" s="8" t="str">
        <f t="shared" si="18"/>
        <v>¥0</v>
      </c>
      <c r="BS5" s="8" t="str">
        <f t="shared" si="19"/>
        <v>¥0</v>
      </c>
      <c r="BT5" s="8" t="str">
        <f t="shared" si="20"/>
        <v>¥0</v>
      </c>
      <c r="BU5" s="8" t="str">
        <f aca="true" t="shared" si="50" ref="BU5:BU42">DOLLAR(AP5+BA5+BL5)</f>
        <v>¥2,310</v>
      </c>
      <c r="BZ5" s="8">
        <f t="shared" si="21"/>
        <v>0</v>
      </c>
      <c r="CA5" s="8" t="str">
        <f aca="true" t="shared" si="51" ref="CA5:CA42">DOLLAR(BZ5)</f>
        <v>¥0</v>
      </c>
      <c r="CF5" s="8">
        <f t="shared" si="22"/>
        <v>0</v>
      </c>
      <c r="CG5" s="8" t="str">
        <f aca="true" t="shared" si="52" ref="CG5:CG42">DOLLAR(CF5)</f>
        <v>¥0</v>
      </c>
      <c r="CL5" s="8">
        <f t="shared" si="23"/>
        <v>0</v>
      </c>
      <c r="CM5" s="8" t="str">
        <f aca="true" t="shared" si="53" ref="CM5:CM42">DOLLAR(CL5)</f>
        <v>¥0</v>
      </c>
      <c r="CO5" s="8" t="str">
        <f t="shared" si="24"/>
        <v>¥0</v>
      </c>
      <c r="CT5" s="8">
        <f>CQ5*CR5*CS5</f>
        <v>0</v>
      </c>
      <c r="CU5" s="8" t="str">
        <f aca="true" t="shared" si="54" ref="CU5:CU42">DOLLAR(CT5)</f>
        <v>¥0</v>
      </c>
      <c r="CZ5" s="8">
        <f>CW5*CX5*CY5</f>
        <v>0</v>
      </c>
      <c r="DA5" s="8" t="str">
        <f aca="true" t="shared" si="55" ref="DA5:DA42">DOLLAR(CZ5)</f>
        <v>¥0</v>
      </c>
      <c r="DC5" s="8" t="str">
        <f aca="true" t="shared" si="56" ref="DC5:DC42">DOLLAR(CT5+CZ5,)</f>
        <v>¥0</v>
      </c>
      <c r="DG5" s="10">
        <f t="shared" si="25"/>
        <v>0</v>
      </c>
      <c r="DJ5" s="10">
        <f t="shared" si="26"/>
        <v>0</v>
      </c>
      <c r="DM5" s="10">
        <f t="shared" si="27"/>
        <v>0</v>
      </c>
      <c r="DP5" s="10">
        <f t="shared" si="28"/>
        <v>0</v>
      </c>
      <c r="DS5" s="10">
        <f t="shared" si="29"/>
        <v>0</v>
      </c>
      <c r="DV5" s="10">
        <f t="shared" si="30"/>
        <v>0</v>
      </c>
      <c r="DY5" s="10">
        <f t="shared" si="31"/>
        <v>0</v>
      </c>
      <c r="EC5" s="8" t="str">
        <f aca="true" t="shared" si="57" ref="EC5:EC42">DOLLAR(DG5+DJ5+DM5+DP5+DS5+DV5+DY5+EA5)</f>
        <v>¥0</v>
      </c>
      <c r="EE5" s="3" t="s">
        <v>121</v>
      </c>
      <c r="EG5" s="8" t="str">
        <f aca="true" t="shared" si="58" ref="EG5:EG42">DOLLAR(AP5+BA5+BL5,)</f>
        <v>¥2,310</v>
      </c>
      <c r="EH5" s="11"/>
      <c r="EI5" s="11">
        <v>50</v>
      </c>
      <c r="EJ5" s="11"/>
      <c r="EK5" s="11"/>
      <c r="EL5" s="8" t="str">
        <f aca="true" t="shared" si="59" ref="EL5:EL42">DOLLAR(ROUNDDOWN((EG5*EH5/100)+(EG5*EI5/100)+(EG5*EJ5/100)+(EG5*EK5/100),),)</f>
        <v>¥1,155</v>
      </c>
      <c r="EM5" s="8" t="str">
        <f t="shared" si="32"/>
        <v>¥1,155</v>
      </c>
      <c r="EO5" s="8" t="str">
        <f aca="true" t="shared" si="60" ref="EO5:EO42">DOLLAR(CO5+DC5)</f>
        <v>¥0</v>
      </c>
      <c r="EP5" s="11"/>
      <c r="EQ5" s="11"/>
      <c r="ER5" s="11"/>
      <c r="ES5" s="11"/>
      <c r="ET5" s="8" t="str">
        <f aca="true" t="shared" si="61" ref="ET5:ET42">DOLLAR(ROUNDDOWN((EO5*EP5/100)+(EO5*EQ5/100)+(EO5*ER5/100)+(EO5*ES5/100),),)</f>
        <v>¥0</v>
      </c>
      <c r="EU5" s="8" t="str">
        <f t="shared" si="33"/>
        <v>¥0</v>
      </c>
      <c r="EW5" s="8" t="str">
        <f aca="true" t="shared" si="62" ref="EW5:EW42">EC5</f>
        <v>¥0</v>
      </c>
      <c r="EX5" s="11"/>
      <c r="EY5" s="11"/>
      <c r="EZ5" s="11"/>
      <c r="FA5" s="11"/>
      <c r="FB5" s="8" t="str">
        <f t="shared" si="34"/>
        <v>¥0</v>
      </c>
      <c r="FC5" s="8" t="str">
        <f t="shared" si="35"/>
        <v>¥0</v>
      </c>
      <c r="FE5" s="8" t="str">
        <f aca="true" t="shared" si="63" ref="FE5:FE42">DOLLAR(EG5+EO5+EW5,)</f>
        <v>¥2,310</v>
      </c>
      <c r="FF5" s="8" t="str">
        <f aca="true" t="shared" si="64" ref="FF5:FF42">DOLLAR(EL5+ET5+FB5,)</f>
        <v>¥1,155</v>
      </c>
      <c r="FG5" s="8" t="str">
        <f aca="true" t="shared" si="65" ref="FG5:FG42">DOLLAR(FE5-FF5,)</f>
        <v>¥1,155</v>
      </c>
      <c r="FI5" s="8">
        <f t="shared" si="36"/>
        <v>50</v>
      </c>
      <c r="FJ5" s="8">
        <f t="shared" si="37"/>
        <v>0</v>
      </c>
      <c r="FK5" s="8">
        <f t="shared" si="38"/>
        <v>0</v>
      </c>
      <c r="FM5" s="12">
        <f t="shared" si="39"/>
        <v>1155</v>
      </c>
      <c r="FN5" s="12" t="str">
        <f t="shared" si="40"/>
        <v>10月</v>
      </c>
      <c r="FO5" s="14"/>
      <c r="FP5" s="8" t="str">
        <f aca="true" t="shared" si="66" ref="FP5:FP42">IF(FU5="","",O5&amp;"月")</f>
        <v>10月</v>
      </c>
      <c r="FQ5" s="14"/>
      <c r="FR5" s="8" t="str">
        <f t="shared" si="41"/>
        <v>平成21年10月16日</v>
      </c>
      <c r="FS5" s="3">
        <v>21</v>
      </c>
      <c r="FT5" s="3">
        <v>10</v>
      </c>
      <c r="FU5" s="3">
        <v>16</v>
      </c>
      <c r="FW5" s="8" t="str">
        <f t="shared" si="42"/>
        <v>平成21年10月16日</v>
      </c>
      <c r="FX5" s="8" t="str">
        <f t="shared" si="43"/>
        <v>平成21年10月16日</v>
      </c>
      <c r="FY5" s="3">
        <v>21</v>
      </c>
      <c r="FZ5" s="3">
        <v>10</v>
      </c>
      <c r="GA5" s="3">
        <v>16</v>
      </c>
      <c r="GC5" s="8" t="str">
        <f t="shared" si="44"/>
        <v>平成21年10月16日</v>
      </c>
      <c r="GD5" s="10">
        <f t="shared" si="45"/>
        <v>1155</v>
      </c>
      <c r="GE5" s="8" t="str">
        <f aca="true" t="shared" si="67" ref="GE5:GE42">FZ5&amp;"月"</f>
        <v>10月</v>
      </c>
      <c r="GG5" s="8" t="str">
        <f t="shared" si="46"/>
        <v>平成21年11月10日</v>
      </c>
      <c r="GH5" s="3">
        <v>21</v>
      </c>
      <c r="GI5" s="3">
        <v>11</v>
      </c>
      <c r="GJ5" s="3">
        <v>10</v>
      </c>
      <c r="GK5" s="8">
        <f aca="true" t="shared" si="68" ref="GK5:GK42">IF(GN5="","","平成"&amp;GL5&amp;"年"&amp;GM5&amp;"月"&amp;GN5&amp;"日")</f>
      </c>
      <c r="GO5" s="8" t="str">
        <f aca="true" t="shared" si="69" ref="GO5:GO42">GM5&amp;"月"</f>
        <v>月</v>
      </c>
    </row>
    <row r="6" spans="1:197" ht="12">
      <c r="A6" s="8">
        <f>A5+1</f>
        <v>3</v>
      </c>
      <c r="B6" s="3" t="s">
        <v>223</v>
      </c>
      <c r="D6" s="8" t="str">
        <f>IF(G6="","","平成"&amp;E6&amp;"年"&amp;F6&amp;"月"&amp;G6&amp;"日")</f>
        <v>平成21年10月20日</v>
      </c>
      <c r="E6" s="3">
        <v>21</v>
      </c>
      <c r="F6" s="3">
        <v>10</v>
      </c>
      <c r="G6" s="3">
        <v>20</v>
      </c>
      <c r="H6" s="3" t="s">
        <v>122</v>
      </c>
      <c r="I6" s="3" t="s">
        <v>123</v>
      </c>
      <c r="J6" s="3" t="s">
        <v>124</v>
      </c>
      <c r="K6" s="3" t="s">
        <v>125</v>
      </c>
      <c r="M6" s="8" t="str">
        <f>IF(P6="","","平成"&amp;N6&amp;"年"&amp;O6&amp;"月"&amp;P6&amp;"日")</f>
        <v>平成21年10月20日</v>
      </c>
      <c r="N6" s="3">
        <v>21</v>
      </c>
      <c r="O6" s="3">
        <v>10</v>
      </c>
      <c r="P6" s="3">
        <v>20</v>
      </c>
      <c r="Q6" s="8" t="str">
        <f>IF(M6="","",VLOOKUP(WEEKDAY(M6,1),リスト!$R$3:$S$9,2))</f>
        <v>火</v>
      </c>
      <c r="S6" s="8" t="str">
        <f>T6&amp;"："&amp;U6</f>
        <v>13：30</v>
      </c>
      <c r="T6" s="4" t="s">
        <v>115</v>
      </c>
      <c r="U6" s="4" t="s">
        <v>126</v>
      </c>
      <c r="V6" s="8" t="str">
        <f>W6&amp;"："&amp;X6</f>
        <v>14：30</v>
      </c>
      <c r="W6" s="4" t="s">
        <v>127</v>
      </c>
      <c r="X6" s="4" t="s">
        <v>126</v>
      </c>
      <c r="Y6" s="9">
        <f>IF(X6="","",IF(MINUTE(V6-S6)&gt;=30,HOUR(V6-S6)+1,HOUR(V6-S6)))</f>
        <v>1</v>
      </c>
      <c r="Z6" s="13"/>
      <c r="AA6" s="3" t="s">
        <v>128</v>
      </c>
      <c r="AC6" s="3">
        <v>16</v>
      </c>
      <c r="AG6" s="8">
        <f t="shared" si="49"/>
        <v>16</v>
      </c>
      <c r="AJ6" s="3">
        <v>1370</v>
      </c>
      <c r="AO6" s="8">
        <f>AM6*AN6</f>
        <v>0</v>
      </c>
      <c r="AP6" s="8">
        <f t="shared" si="5"/>
        <v>1370</v>
      </c>
      <c r="AQ6" s="8" t="str">
        <f t="shared" si="6"/>
        <v>¥0</v>
      </c>
      <c r="AR6" s="8" t="str">
        <f t="shared" si="7"/>
        <v>¥1,370</v>
      </c>
      <c r="AZ6" s="8">
        <f>AX6*AY6</f>
        <v>0</v>
      </c>
      <c r="BA6" s="8">
        <f t="shared" si="9"/>
        <v>0</v>
      </c>
      <c r="BB6" s="8" t="str">
        <f t="shared" si="10"/>
        <v>¥0</v>
      </c>
      <c r="BC6" s="8" t="str">
        <f t="shared" si="11"/>
        <v>¥0</v>
      </c>
      <c r="BK6" s="8">
        <f>BI6*BJ6</f>
        <v>0</v>
      </c>
      <c r="BL6" s="8">
        <f t="shared" si="13"/>
        <v>0</v>
      </c>
      <c r="BM6" s="8" t="str">
        <f t="shared" si="14"/>
        <v>¥0</v>
      </c>
      <c r="BN6" s="8" t="str">
        <f t="shared" si="15"/>
        <v>¥0</v>
      </c>
      <c r="BP6" s="8" t="str">
        <f t="shared" si="16"/>
        <v>¥0</v>
      </c>
      <c r="BQ6" s="8" t="str">
        <f t="shared" si="17"/>
        <v>¥1,370</v>
      </c>
      <c r="BR6" s="8" t="str">
        <f t="shared" si="18"/>
        <v>¥0</v>
      </c>
      <c r="BS6" s="8" t="str">
        <f t="shared" si="19"/>
        <v>¥0</v>
      </c>
      <c r="BT6" s="8" t="str">
        <f t="shared" si="20"/>
        <v>¥0</v>
      </c>
      <c r="BU6" s="8" t="str">
        <f t="shared" si="50"/>
        <v>¥1,370</v>
      </c>
      <c r="BZ6" s="8">
        <f>BW6*BX6*BY6</f>
        <v>0</v>
      </c>
      <c r="CA6" s="8" t="str">
        <f t="shared" si="51"/>
        <v>¥0</v>
      </c>
      <c r="CF6" s="8">
        <f>CC6*CD6*CE6</f>
        <v>0</v>
      </c>
      <c r="CG6" s="8" t="str">
        <f t="shared" si="52"/>
        <v>¥0</v>
      </c>
      <c r="CL6" s="8">
        <f>CI6*CJ6*CK6</f>
        <v>0</v>
      </c>
      <c r="CM6" s="8" t="str">
        <f t="shared" si="53"/>
        <v>¥0</v>
      </c>
      <c r="CO6" s="8" t="str">
        <f t="shared" si="24"/>
        <v>¥0</v>
      </c>
      <c r="CT6" s="8">
        <f>CQ6*CR6*CS6</f>
        <v>0</v>
      </c>
      <c r="CU6" s="8" t="str">
        <f t="shared" si="54"/>
        <v>¥0</v>
      </c>
      <c r="CZ6" s="8">
        <f>CW6*CX6*CY6</f>
        <v>0</v>
      </c>
      <c r="DA6" s="8" t="str">
        <f t="shared" si="55"/>
        <v>¥0</v>
      </c>
      <c r="DC6" s="8" t="str">
        <f t="shared" si="56"/>
        <v>¥0</v>
      </c>
      <c r="DG6" s="8">
        <f t="shared" si="25"/>
        <v>0</v>
      </c>
      <c r="DJ6" s="8">
        <f t="shared" si="26"/>
        <v>0</v>
      </c>
      <c r="DM6" s="8">
        <f t="shared" si="27"/>
        <v>0</v>
      </c>
      <c r="DP6" s="8">
        <f t="shared" si="28"/>
        <v>0</v>
      </c>
      <c r="DS6" s="8">
        <f t="shared" si="29"/>
        <v>0</v>
      </c>
      <c r="DV6" s="8">
        <f t="shared" si="30"/>
        <v>0</v>
      </c>
      <c r="DY6" s="8">
        <f t="shared" si="31"/>
        <v>0</v>
      </c>
      <c r="EC6" s="8" t="str">
        <f t="shared" si="57"/>
        <v>¥0</v>
      </c>
      <c r="EE6" s="3" t="s">
        <v>129</v>
      </c>
      <c r="EG6" s="8" t="str">
        <f t="shared" si="58"/>
        <v>¥1,370</v>
      </c>
      <c r="EH6" s="6">
        <v>100</v>
      </c>
      <c r="EL6" s="8" t="str">
        <f>DOLLAR(ROUNDDOWN((EG6*EH6/100)+(EG6*EI6/100)+(EG6*EJ6/100)+(EG6*EK6/100),),)</f>
        <v>¥1,370</v>
      </c>
      <c r="EM6" s="8" t="str">
        <f>DOLLAR(EG6-EL6,)</f>
        <v>¥0</v>
      </c>
      <c r="EO6" s="8" t="str">
        <f t="shared" si="60"/>
        <v>¥0</v>
      </c>
      <c r="EP6" s="11"/>
      <c r="EQ6" s="11"/>
      <c r="ER6" s="11"/>
      <c r="ES6" s="11"/>
      <c r="ET6" s="8" t="str">
        <f>DOLLAR(ROUNDDOWN((EO6*EP6/100)+(EO6*EQ6/100)+(EO6*ER6/100)+(EO6*ES6/100),),)</f>
        <v>¥0</v>
      </c>
      <c r="EU6" s="8" t="str">
        <f>DOLLAR(EO6-ET6,)</f>
        <v>¥0</v>
      </c>
      <c r="EW6" s="8" t="str">
        <f>EC6</f>
        <v>¥0</v>
      </c>
      <c r="FB6" s="8" t="str">
        <f>DOLLAR(ROUNDDOWN((EW6*EX6/100)+(EW6*EY6/100)+(EW6*EZ6/100)+(EW6*FA6/100),),)</f>
        <v>¥0</v>
      </c>
      <c r="FC6" s="8" t="str">
        <f>DOLLAR(EW6-FB6,)</f>
        <v>¥0</v>
      </c>
      <c r="FE6" s="8" t="str">
        <f>DOLLAR(EG6+EO6+EW6,)</f>
        <v>¥1,370</v>
      </c>
      <c r="FF6" s="8" t="str">
        <f>DOLLAR(EL6+ET6+FB6,)</f>
        <v>¥1,370</v>
      </c>
      <c r="FG6" s="8" t="str">
        <f>DOLLAR(FE6-FF6,)</f>
        <v>¥0</v>
      </c>
      <c r="FI6" s="8">
        <f t="shared" si="36"/>
        <v>100</v>
      </c>
      <c r="FJ6" s="8">
        <f t="shared" si="37"/>
        <v>0</v>
      </c>
      <c r="FK6" s="8">
        <f t="shared" si="38"/>
        <v>0</v>
      </c>
      <c r="FM6" s="12">
        <f t="shared" si="39"/>
        <v>1370</v>
      </c>
      <c r="FN6" s="12" t="str">
        <f t="shared" si="40"/>
        <v>10月</v>
      </c>
      <c r="FO6" s="14"/>
      <c r="FP6" s="8" t="str">
        <f t="shared" si="66"/>
        <v>10月</v>
      </c>
      <c r="FQ6" s="14"/>
      <c r="FR6" s="8" t="str">
        <f>IF(FU6="","","平成"&amp;FS6&amp;"年"&amp;FT6&amp;"月"&amp;FU6&amp;"日")</f>
        <v>平成21年10月20日</v>
      </c>
      <c r="FS6" s="3">
        <v>21</v>
      </c>
      <c r="FT6" s="3">
        <v>10</v>
      </c>
      <c r="FU6" s="3">
        <v>20</v>
      </c>
      <c r="FW6" s="8" t="str">
        <f>M6</f>
        <v>平成21年10月20日</v>
      </c>
      <c r="FX6" s="8">
        <f>IF(GA6="","","平成"&amp;FY6&amp;"年"&amp;FZ6&amp;"月"&amp;GA6&amp;"日")</f>
      </c>
      <c r="GC6" s="8">
        <f>FX6</f>
      </c>
      <c r="GD6" s="10">
        <f t="shared" si="45"/>
        <v>0</v>
      </c>
      <c r="GE6" s="8" t="str">
        <f t="shared" si="67"/>
        <v>月</v>
      </c>
      <c r="GG6" s="8">
        <f>IF(GJ6="","","平成"&amp;GH6&amp;"年"&amp;GI6&amp;"月"&amp;GJ6&amp;"日")</f>
      </c>
      <c r="GK6" s="8">
        <f>IF(GN6="","","平成"&amp;GL6&amp;"年"&amp;GM6&amp;"月"&amp;GN6&amp;"日")</f>
      </c>
      <c r="GO6" s="8" t="str">
        <f>GM6&amp;"月"</f>
        <v>月</v>
      </c>
    </row>
    <row r="7" spans="1:197" ht="12">
      <c r="A7" s="8">
        <f t="shared" si="47"/>
        <v>4</v>
      </c>
      <c r="B7" s="4" t="s">
        <v>223</v>
      </c>
      <c r="D7" s="8" t="str">
        <f t="shared" si="0"/>
        <v>平成21年10月31日</v>
      </c>
      <c r="E7" s="3">
        <v>21</v>
      </c>
      <c r="F7" s="3">
        <v>10</v>
      </c>
      <c r="G7" s="3">
        <v>31</v>
      </c>
      <c r="H7" s="3" t="s">
        <v>130</v>
      </c>
      <c r="I7" s="3" t="s">
        <v>131</v>
      </c>
      <c r="J7" s="3" t="s">
        <v>132</v>
      </c>
      <c r="K7" s="3" t="s">
        <v>133</v>
      </c>
      <c r="M7" s="8" t="str">
        <f t="shared" si="1"/>
        <v>平成21年10月31日</v>
      </c>
      <c r="N7" s="3">
        <v>21</v>
      </c>
      <c r="O7" s="3">
        <v>10</v>
      </c>
      <c r="P7" s="3">
        <v>31</v>
      </c>
      <c r="Q7" s="8" t="str">
        <f>IF(M7="","",VLOOKUP(WEEKDAY(M7,1),リスト!$R$3:$S$9,2))</f>
        <v>土</v>
      </c>
      <c r="S7" s="8" t="str">
        <f t="shared" si="2"/>
        <v>9：00</v>
      </c>
      <c r="T7" s="4" t="s">
        <v>134</v>
      </c>
      <c r="U7" s="4" t="s">
        <v>116</v>
      </c>
      <c r="V7" s="8" t="str">
        <f t="shared" si="3"/>
        <v>17：00</v>
      </c>
      <c r="W7" s="4" t="s">
        <v>117</v>
      </c>
      <c r="X7" s="4" t="s">
        <v>116</v>
      </c>
      <c r="Y7" s="9">
        <f t="shared" si="48"/>
        <v>8</v>
      </c>
      <c r="Z7" s="13"/>
      <c r="AA7" s="3" t="s">
        <v>135</v>
      </c>
      <c r="AC7" s="3">
        <v>30</v>
      </c>
      <c r="AD7" s="3">
        <v>30</v>
      </c>
      <c r="AE7" s="3">
        <v>30</v>
      </c>
      <c r="AG7" s="8">
        <f t="shared" si="49"/>
        <v>90</v>
      </c>
      <c r="AL7" s="3">
        <v>2290</v>
      </c>
      <c r="AO7" s="8">
        <f t="shared" si="4"/>
        <v>0</v>
      </c>
      <c r="AP7" s="8">
        <f t="shared" si="5"/>
        <v>2290</v>
      </c>
      <c r="AQ7" s="8" t="str">
        <f t="shared" si="6"/>
        <v>¥0</v>
      </c>
      <c r="AR7" s="8" t="str">
        <f t="shared" si="7"/>
        <v>¥2,290</v>
      </c>
      <c r="AW7" s="3">
        <v>1570</v>
      </c>
      <c r="AZ7" s="8">
        <f t="shared" si="8"/>
        <v>0</v>
      </c>
      <c r="BA7" s="8">
        <f t="shared" si="9"/>
        <v>1570</v>
      </c>
      <c r="BB7" s="8" t="str">
        <f t="shared" si="10"/>
        <v>¥0</v>
      </c>
      <c r="BC7" s="8" t="str">
        <f t="shared" si="11"/>
        <v>¥1,570</v>
      </c>
      <c r="BH7" s="3">
        <v>2900</v>
      </c>
      <c r="BK7" s="8">
        <f t="shared" si="12"/>
        <v>0</v>
      </c>
      <c r="BL7" s="8">
        <f t="shared" si="13"/>
        <v>2900</v>
      </c>
      <c r="BM7" s="8" t="str">
        <f t="shared" si="14"/>
        <v>¥0</v>
      </c>
      <c r="BN7" s="8" t="str">
        <f t="shared" si="15"/>
        <v>¥2,900</v>
      </c>
      <c r="BP7" s="8" t="str">
        <f t="shared" si="16"/>
        <v>¥0</v>
      </c>
      <c r="BQ7" s="8" t="str">
        <f t="shared" si="17"/>
        <v>¥0</v>
      </c>
      <c r="BR7" s="8" t="str">
        <f t="shared" si="18"/>
        <v>¥0</v>
      </c>
      <c r="BS7" s="8" t="str">
        <f t="shared" si="19"/>
        <v>¥6,760</v>
      </c>
      <c r="BT7" s="8" t="str">
        <f t="shared" si="20"/>
        <v>¥0</v>
      </c>
      <c r="BU7" s="8" t="str">
        <f t="shared" si="50"/>
        <v>¥6,760</v>
      </c>
      <c r="BZ7" s="8">
        <f t="shared" si="21"/>
        <v>0</v>
      </c>
      <c r="CA7" s="8" t="str">
        <f t="shared" si="51"/>
        <v>¥0</v>
      </c>
      <c r="CF7" s="8">
        <f t="shared" si="22"/>
        <v>0</v>
      </c>
      <c r="CG7" s="8" t="str">
        <f t="shared" si="52"/>
        <v>¥0</v>
      </c>
      <c r="CL7" s="8">
        <f t="shared" si="23"/>
        <v>0</v>
      </c>
      <c r="CM7" s="8" t="str">
        <f t="shared" si="53"/>
        <v>¥0</v>
      </c>
      <c r="CO7" s="8" t="str">
        <f t="shared" si="24"/>
        <v>¥0</v>
      </c>
      <c r="CT7" s="8">
        <f aca="true" t="shared" si="70" ref="CT7:CT42">CQ7*CR7*CS7</f>
        <v>0</v>
      </c>
      <c r="CU7" s="8" t="str">
        <f t="shared" si="54"/>
        <v>¥0</v>
      </c>
      <c r="CZ7" s="8">
        <f aca="true" t="shared" si="71" ref="CZ7:CZ42">CW7*CX7*CY7</f>
        <v>0</v>
      </c>
      <c r="DA7" s="8" t="str">
        <f t="shared" si="55"/>
        <v>¥0</v>
      </c>
      <c r="DC7" s="8" t="str">
        <f t="shared" si="56"/>
        <v>¥0</v>
      </c>
      <c r="DE7" s="3">
        <v>1070</v>
      </c>
      <c r="DF7" s="3">
        <v>1</v>
      </c>
      <c r="DG7" s="10">
        <f t="shared" si="25"/>
        <v>1070</v>
      </c>
      <c r="DJ7" s="10">
        <f t="shared" si="26"/>
        <v>0</v>
      </c>
      <c r="DM7" s="10">
        <f t="shared" si="27"/>
        <v>0</v>
      </c>
      <c r="DP7" s="10">
        <f t="shared" si="28"/>
        <v>0</v>
      </c>
      <c r="DS7" s="10">
        <f t="shared" si="29"/>
        <v>0</v>
      </c>
      <c r="DV7" s="10">
        <f t="shared" si="30"/>
        <v>0</v>
      </c>
      <c r="DY7" s="10">
        <f t="shared" si="31"/>
        <v>0</v>
      </c>
      <c r="EC7" s="8" t="str">
        <f t="shared" si="57"/>
        <v>¥1,070</v>
      </c>
      <c r="EE7" s="3" t="s">
        <v>232</v>
      </c>
      <c r="EG7" s="8" t="str">
        <f t="shared" si="58"/>
        <v>¥6,760</v>
      </c>
      <c r="EH7" s="11"/>
      <c r="EI7" s="11"/>
      <c r="EJ7" s="11">
        <v>50</v>
      </c>
      <c r="EK7" s="11"/>
      <c r="EL7" s="8" t="str">
        <f t="shared" si="59"/>
        <v>¥3,380</v>
      </c>
      <c r="EM7" s="8" t="str">
        <f t="shared" si="32"/>
        <v>¥3,380</v>
      </c>
      <c r="EO7" s="8" t="str">
        <f t="shared" si="60"/>
        <v>¥0</v>
      </c>
      <c r="EP7" s="11"/>
      <c r="EQ7" s="11"/>
      <c r="ER7" s="11"/>
      <c r="ES7" s="11"/>
      <c r="ET7" s="8" t="str">
        <f t="shared" si="61"/>
        <v>¥0</v>
      </c>
      <c r="EU7" s="8" t="str">
        <f t="shared" si="33"/>
        <v>¥0</v>
      </c>
      <c r="EW7" s="8" t="str">
        <f t="shared" si="62"/>
        <v>¥1,070</v>
      </c>
      <c r="EX7" s="11"/>
      <c r="EY7" s="11"/>
      <c r="EZ7" s="11"/>
      <c r="FA7" s="11"/>
      <c r="FB7" s="8" t="str">
        <f t="shared" si="34"/>
        <v>¥0</v>
      </c>
      <c r="FC7" s="8" t="str">
        <f t="shared" si="35"/>
        <v>¥1,070</v>
      </c>
      <c r="FE7" s="8" t="str">
        <f t="shared" si="63"/>
        <v>¥7,830</v>
      </c>
      <c r="FF7" s="8" t="str">
        <f t="shared" si="64"/>
        <v>¥3,380</v>
      </c>
      <c r="FG7" s="8" t="str">
        <f t="shared" si="65"/>
        <v>¥4,450</v>
      </c>
      <c r="FI7" s="8">
        <f t="shared" si="36"/>
        <v>50</v>
      </c>
      <c r="FJ7" s="8">
        <f t="shared" si="37"/>
        <v>0</v>
      </c>
      <c r="FK7" s="8">
        <f t="shared" si="38"/>
        <v>0</v>
      </c>
      <c r="FM7" s="12">
        <f t="shared" si="39"/>
        <v>3380</v>
      </c>
      <c r="FN7" s="12" t="str">
        <f t="shared" si="40"/>
        <v>10月</v>
      </c>
      <c r="FO7" s="14"/>
      <c r="FP7" s="8" t="str">
        <f t="shared" si="66"/>
        <v>10月</v>
      </c>
      <c r="FQ7" s="14"/>
      <c r="FR7" s="8" t="str">
        <f t="shared" si="41"/>
        <v>平成21年10月31日</v>
      </c>
      <c r="FS7" s="3">
        <v>21</v>
      </c>
      <c r="FT7" s="3">
        <v>10</v>
      </c>
      <c r="FU7" s="3">
        <v>31</v>
      </c>
      <c r="FW7" s="8" t="str">
        <f t="shared" si="42"/>
        <v>平成21年10月31日</v>
      </c>
      <c r="FX7" s="8" t="str">
        <f t="shared" si="43"/>
        <v>平成21年10月31日</v>
      </c>
      <c r="FY7" s="3">
        <v>21</v>
      </c>
      <c r="FZ7" s="3">
        <v>10</v>
      </c>
      <c r="GA7" s="3">
        <v>31</v>
      </c>
      <c r="GC7" s="8" t="str">
        <f t="shared" si="44"/>
        <v>平成21年10月31日</v>
      </c>
      <c r="GD7" s="10">
        <f t="shared" si="45"/>
        <v>4450</v>
      </c>
      <c r="GE7" s="8" t="str">
        <f t="shared" si="67"/>
        <v>10月</v>
      </c>
      <c r="GG7" s="8" t="str">
        <f t="shared" si="46"/>
        <v>平成21年11月30日</v>
      </c>
      <c r="GH7" s="3">
        <v>21</v>
      </c>
      <c r="GI7" s="3">
        <v>11</v>
      </c>
      <c r="GJ7" s="3">
        <v>30</v>
      </c>
      <c r="GK7" s="8">
        <f t="shared" si="68"/>
      </c>
      <c r="GO7" s="8" t="str">
        <f t="shared" si="69"/>
        <v>月</v>
      </c>
    </row>
    <row r="8" spans="1:197" ht="12">
      <c r="A8" s="8">
        <f t="shared" si="47"/>
        <v>5</v>
      </c>
      <c r="B8" s="4" t="s">
        <v>223</v>
      </c>
      <c r="D8" s="8" t="str">
        <f t="shared" si="0"/>
        <v>平成21年10月31日</v>
      </c>
      <c r="E8" s="3">
        <v>21</v>
      </c>
      <c r="F8" s="3">
        <v>10</v>
      </c>
      <c r="G8" s="3">
        <v>31</v>
      </c>
      <c r="H8" s="3" t="s">
        <v>130</v>
      </c>
      <c r="I8" s="3" t="s">
        <v>136</v>
      </c>
      <c r="J8" s="3" t="s">
        <v>137</v>
      </c>
      <c r="K8" s="3" t="s">
        <v>133</v>
      </c>
      <c r="M8" s="8" t="str">
        <f t="shared" si="1"/>
        <v>平成21年11月1日</v>
      </c>
      <c r="N8" s="3">
        <v>21</v>
      </c>
      <c r="O8" s="3">
        <v>11</v>
      </c>
      <c r="P8" s="3">
        <v>1</v>
      </c>
      <c r="Q8" s="8" t="str">
        <f>IF(M8="","",VLOOKUP(WEEKDAY(M8,1),リスト!$R$3:$S$9,2))</f>
        <v>日</v>
      </c>
      <c r="S8" s="8" t="str">
        <f t="shared" si="2"/>
        <v>9：00</v>
      </c>
      <c r="T8" s="4" t="s">
        <v>134</v>
      </c>
      <c r="U8" s="4" t="s">
        <v>116</v>
      </c>
      <c r="V8" s="8" t="str">
        <f t="shared" si="3"/>
        <v>17：00</v>
      </c>
      <c r="W8" s="4" t="s">
        <v>117</v>
      </c>
      <c r="X8" s="4" t="s">
        <v>116</v>
      </c>
      <c r="Y8" s="9">
        <f t="shared" si="48"/>
        <v>8</v>
      </c>
      <c r="Z8" s="13"/>
      <c r="AA8" s="3" t="s">
        <v>138</v>
      </c>
      <c r="AE8" s="3">
        <v>20</v>
      </c>
      <c r="AG8" s="8">
        <f t="shared" si="49"/>
        <v>20</v>
      </c>
      <c r="AO8" s="8">
        <f t="shared" si="4"/>
        <v>0</v>
      </c>
      <c r="AP8" s="8">
        <f t="shared" si="5"/>
        <v>0</v>
      </c>
      <c r="AQ8" s="8" t="str">
        <f t="shared" si="6"/>
        <v>¥0</v>
      </c>
      <c r="AR8" s="8" t="str">
        <f t="shared" si="7"/>
        <v>¥0</v>
      </c>
      <c r="AZ8" s="8">
        <f t="shared" si="8"/>
        <v>0</v>
      </c>
      <c r="BA8" s="8">
        <f t="shared" si="9"/>
        <v>0</v>
      </c>
      <c r="BB8" s="8" t="str">
        <f t="shared" si="10"/>
        <v>¥0</v>
      </c>
      <c r="BC8" s="8" t="str">
        <f t="shared" si="11"/>
        <v>¥0</v>
      </c>
      <c r="BH8" s="3">
        <v>2900</v>
      </c>
      <c r="BK8" s="8">
        <f t="shared" si="12"/>
        <v>0</v>
      </c>
      <c r="BL8" s="8">
        <f t="shared" si="13"/>
        <v>2900</v>
      </c>
      <c r="BM8" s="8" t="str">
        <f t="shared" si="14"/>
        <v>¥0</v>
      </c>
      <c r="BN8" s="8" t="str">
        <f t="shared" si="15"/>
        <v>¥2,900</v>
      </c>
      <c r="BP8" s="8" t="str">
        <f t="shared" si="16"/>
        <v>¥0</v>
      </c>
      <c r="BQ8" s="8" t="str">
        <f t="shared" si="17"/>
        <v>¥0</v>
      </c>
      <c r="BR8" s="8" t="str">
        <f t="shared" si="18"/>
        <v>¥0</v>
      </c>
      <c r="BS8" s="8" t="str">
        <f t="shared" si="19"/>
        <v>¥2,900</v>
      </c>
      <c r="BT8" s="8" t="str">
        <f t="shared" si="20"/>
        <v>¥0</v>
      </c>
      <c r="BU8" s="8" t="str">
        <f t="shared" si="50"/>
        <v>¥2,900</v>
      </c>
      <c r="BZ8" s="8">
        <f t="shared" si="21"/>
        <v>0</v>
      </c>
      <c r="CA8" s="8" t="str">
        <f t="shared" si="51"/>
        <v>¥0</v>
      </c>
      <c r="CF8" s="8">
        <f t="shared" si="22"/>
        <v>0</v>
      </c>
      <c r="CG8" s="8" t="str">
        <f t="shared" si="52"/>
        <v>¥0</v>
      </c>
      <c r="CL8" s="8">
        <f t="shared" si="23"/>
        <v>0</v>
      </c>
      <c r="CM8" s="8" t="str">
        <f t="shared" si="53"/>
        <v>¥0</v>
      </c>
      <c r="CO8" s="8" t="str">
        <f t="shared" si="24"/>
        <v>¥0</v>
      </c>
      <c r="CT8" s="8">
        <f t="shared" si="70"/>
        <v>0</v>
      </c>
      <c r="CU8" s="8" t="str">
        <f t="shared" si="54"/>
        <v>¥0</v>
      </c>
      <c r="CZ8" s="8">
        <f t="shared" si="71"/>
        <v>0</v>
      </c>
      <c r="DA8" s="8" t="str">
        <f t="shared" si="55"/>
        <v>¥0</v>
      </c>
      <c r="DC8" s="8" t="str">
        <f t="shared" si="56"/>
        <v>¥0</v>
      </c>
      <c r="DG8" s="10">
        <f t="shared" si="25"/>
        <v>0</v>
      </c>
      <c r="DJ8" s="10">
        <f t="shared" si="26"/>
        <v>0</v>
      </c>
      <c r="DM8" s="10">
        <f t="shared" si="27"/>
        <v>0</v>
      </c>
      <c r="DP8" s="10">
        <f t="shared" si="28"/>
        <v>0</v>
      </c>
      <c r="DQ8" s="3">
        <v>320</v>
      </c>
      <c r="DR8" s="3">
        <v>1</v>
      </c>
      <c r="DS8" s="10">
        <f t="shared" si="29"/>
        <v>320</v>
      </c>
      <c r="DV8" s="10">
        <f t="shared" si="30"/>
        <v>0</v>
      </c>
      <c r="DY8" s="10">
        <f t="shared" si="31"/>
        <v>0</v>
      </c>
      <c r="EC8" s="8" t="str">
        <f t="shared" si="57"/>
        <v>¥320</v>
      </c>
      <c r="EE8" s="3" t="s">
        <v>121</v>
      </c>
      <c r="EG8" s="8" t="str">
        <f t="shared" si="58"/>
        <v>¥2,900</v>
      </c>
      <c r="EH8" s="11"/>
      <c r="EI8" s="11">
        <v>50</v>
      </c>
      <c r="EJ8" s="11"/>
      <c r="EK8" s="11"/>
      <c r="EL8" s="8" t="str">
        <f t="shared" si="59"/>
        <v>¥1,450</v>
      </c>
      <c r="EM8" s="8" t="str">
        <f t="shared" si="32"/>
        <v>¥1,450</v>
      </c>
      <c r="EO8" s="8" t="str">
        <f t="shared" si="60"/>
        <v>¥0</v>
      </c>
      <c r="EP8" s="11"/>
      <c r="EQ8" s="11"/>
      <c r="ER8" s="11"/>
      <c r="ES8" s="11"/>
      <c r="ET8" s="8" t="str">
        <f t="shared" si="61"/>
        <v>¥0</v>
      </c>
      <c r="EU8" s="8" t="str">
        <f t="shared" si="33"/>
        <v>¥0</v>
      </c>
      <c r="EW8" s="8" t="str">
        <f t="shared" si="62"/>
        <v>¥320</v>
      </c>
      <c r="EX8" s="11"/>
      <c r="EY8" s="11"/>
      <c r="EZ8" s="11"/>
      <c r="FA8" s="11"/>
      <c r="FB8" s="8" t="str">
        <f t="shared" si="34"/>
        <v>¥0</v>
      </c>
      <c r="FC8" s="8" t="str">
        <f t="shared" si="35"/>
        <v>¥320</v>
      </c>
      <c r="FE8" s="8" t="str">
        <f t="shared" si="63"/>
        <v>¥3,220</v>
      </c>
      <c r="FF8" s="8" t="str">
        <f t="shared" si="64"/>
        <v>¥1,450</v>
      </c>
      <c r="FG8" s="8" t="str">
        <f t="shared" si="65"/>
        <v>¥1,770</v>
      </c>
      <c r="FI8" s="8">
        <f t="shared" si="36"/>
        <v>50</v>
      </c>
      <c r="FJ8" s="8">
        <f t="shared" si="37"/>
        <v>0</v>
      </c>
      <c r="FK8" s="8">
        <f t="shared" si="38"/>
        <v>0</v>
      </c>
      <c r="FM8" s="12">
        <f t="shared" si="39"/>
        <v>1450</v>
      </c>
      <c r="FN8" s="12" t="str">
        <f t="shared" si="40"/>
        <v>11月</v>
      </c>
      <c r="FO8" s="14"/>
      <c r="FP8" s="8" t="str">
        <f t="shared" si="66"/>
        <v>11月</v>
      </c>
      <c r="FQ8" s="14"/>
      <c r="FR8" s="8" t="str">
        <f t="shared" si="41"/>
        <v>平成21年10月31日</v>
      </c>
      <c r="FS8" s="3">
        <v>21</v>
      </c>
      <c r="FT8" s="3">
        <v>10</v>
      </c>
      <c r="FU8" s="3">
        <v>31</v>
      </c>
      <c r="FW8" s="8" t="str">
        <f t="shared" si="42"/>
        <v>平成21年11月1日</v>
      </c>
      <c r="FX8" s="8" t="str">
        <f t="shared" si="43"/>
        <v>平成21年11月1日</v>
      </c>
      <c r="FY8" s="3">
        <v>21</v>
      </c>
      <c r="FZ8" s="3">
        <v>11</v>
      </c>
      <c r="GA8" s="3">
        <v>1</v>
      </c>
      <c r="GC8" s="8" t="str">
        <f t="shared" si="44"/>
        <v>平成21年11月1日</v>
      </c>
      <c r="GD8" s="10">
        <f t="shared" si="45"/>
        <v>1770</v>
      </c>
      <c r="GE8" s="8" t="str">
        <f t="shared" si="67"/>
        <v>11月</v>
      </c>
      <c r="GG8" s="8" t="str">
        <f t="shared" si="46"/>
        <v>平成21年11月30日</v>
      </c>
      <c r="GH8" s="3">
        <v>21</v>
      </c>
      <c r="GI8" s="3">
        <v>11</v>
      </c>
      <c r="GJ8" s="3">
        <v>30</v>
      </c>
      <c r="GK8" s="8">
        <f t="shared" si="68"/>
      </c>
      <c r="GO8" s="8" t="str">
        <f t="shared" si="69"/>
        <v>月</v>
      </c>
    </row>
    <row r="9" spans="1:197" ht="12">
      <c r="A9" s="8">
        <f t="shared" si="47"/>
        <v>6</v>
      </c>
      <c r="B9" s="4" t="s">
        <v>223</v>
      </c>
      <c r="D9" s="8" t="str">
        <f t="shared" si="0"/>
        <v>平成21年10月31日</v>
      </c>
      <c r="E9" s="3">
        <v>21</v>
      </c>
      <c r="F9" s="3">
        <v>10</v>
      </c>
      <c r="G9" s="3">
        <v>31</v>
      </c>
      <c r="H9" s="3" t="s">
        <v>130</v>
      </c>
      <c r="I9" s="3" t="s">
        <v>136</v>
      </c>
      <c r="J9" s="3" t="s">
        <v>137</v>
      </c>
      <c r="K9" s="3" t="s">
        <v>133</v>
      </c>
      <c r="M9" s="8" t="str">
        <f t="shared" si="1"/>
        <v>平成21年11月2日</v>
      </c>
      <c r="N9" s="3">
        <v>21</v>
      </c>
      <c r="O9" s="3">
        <v>11</v>
      </c>
      <c r="P9" s="3">
        <v>2</v>
      </c>
      <c r="Q9" s="8" t="str">
        <f>IF(M9="","",VLOOKUP(WEEKDAY(M9,1),リスト!$R$3:$S$9,2))</f>
        <v>月</v>
      </c>
      <c r="S9" s="8" t="str">
        <f t="shared" si="2"/>
        <v>16：00</v>
      </c>
      <c r="T9" s="4" t="s">
        <v>139</v>
      </c>
      <c r="U9" s="4" t="s">
        <v>116</v>
      </c>
      <c r="V9" s="8" t="str">
        <f t="shared" si="3"/>
        <v>19：00</v>
      </c>
      <c r="W9" s="4" t="s">
        <v>140</v>
      </c>
      <c r="X9" s="4" t="s">
        <v>116</v>
      </c>
      <c r="Y9" s="9">
        <f t="shared" si="48"/>
        <v>3</v>
      </c>
      <c r="Z9" s="13"/>
      <c r="AA9" s="3" t="s">
        <v>141</v>
      </c>
      <c r="AE9" s="3">
        <v>50</v>
      </c>
      <c r="AG9" s="8">
        <f t="shared" si="49"/>
        <v>50</v>
      </c>
      <c r="AO9" s="8">
        <f t="shared" si="4"/>
        <v>0</v>
      </c>
      <c r="AP9" s="8">
        <f t="shared" si="5"/>
        <v>0</v>
      </c>
      <c r="AQ9" s="8" t="str">
        <f t="shared" si="6"/>
        <v>¥0</v>
      </c>
      <c r="AR9" s="8" t="str">
        <f t="shared" si="7"/>
        <v>¥0</v>
      </c>
      <c r="AZ9" s="8">
        <f t="shared" si="8"/>
        <v>0</v>
      </c>
      <c r="BA9" s="8">
        <f t="shared" si="9"/>
        <v>0</v>
      </c>
      <c r="BB9" s="8" t="str">
        <f t="shared" si="10"/>
        <v>¥0</v>
      </c>
      <c r="BC9" s="8" t="str">
        <f t="shared" si="11"/>
        <v>¥0</v>
      </c>
      <c r="BG9" s="3">
        <v>2710</v>
      </c>
      <c r="BK9" s="8">
        <f t="shared" si="12"/>
        <v>0</v>
      </c>
      <c r="BL9" s="8">
        <f t="shared" si="13"/>
        <v>2710</v>
      </c>
      <c r="BM9" s="8" t="str">
        <f t="shared" si="14"/>
        <v>¥0</v>
      </c>
      <c r="BN9" s="8" t="str">
        <f t="shared" si="15"/>
        <v>¥2,710</v>
      </c>
      <c r="BP9" s="8" t="str">
        <f t="shared" si="16"/>
        <v>¥0</v>
      </c>
      <c r="BQ9" s="8" t="str">
        <f t="shared" si="17"/>
        <v>¥0</v>
      </c>
      <c r="BR9" s="8" t="str">
        <f t="shared" si="18"/>
        <v>¥2,710</v>
      </c>
      <c r="BS9" s="8" t="str">
        <f t="shared" si="19"/>
        <v>¥0</v>
      </c>
      <c r="BT9" s="8" t="str">
        <f t="shared" si="20"/>
        <v>¥0</v>
      </c>
      <c r="BU9" s="8" t="str">
        <f t="shared" si="50"/>
        <v>¥2,710</v>
      </c>
      <c r="BZ9" s="8">
        <f t="shared" si="21"/>
        <v>0</v>
      </c>
      <c r="CA9" s="8" t="str">
        <f t="shared" si="51"/>
        <v>¥0</v>
      </c>
      <c r="CF9" s="8">
        <f t="shared" si="22"/>
        <v>0</v>
      </c>
      <c r="CG9" s="8" t="str">
        <f t="shared" si="52"/>
        <v>¥0</v>
      </c>
      <c r="CI9" s="3">
        <v>150</v>
      </c>
      <c r="CJ9" s="3">
        <v>3</v>
      </c>
      <c r="CK9" s="3">
        <v>2</v>
      </c>
      <c r="CL9" s="8">
        <f t="shared" si="23"/>
        <v>900</v>
      </c>
      <c r="CM9" s="8" t="str">
        <f t="shared" si="53"/>
        <v>¥900</v>
      </c>
      <c r="CO9" s="8" t="str">
        <f t="shared" si="24"/>
        <v>¥900</v>
      </c>
      <c r="CQ9" s="3">
        <v>150</v>
      </c>
      <c r="CR9" s="3">
        <v>3</v>
      </c>
      <c r="CS9" s="3">
        <v>2</v>
      </c>
      <c r="CT9" s="8">
        <f t="shared" si="70"/>
        <v>900</v>
      </c>
      <c r="CU9" s="8" t="str">
        <f t="shared" si="54"/>
        <v>¥900</v>
      </c>
      <c r="CW9" s="3">
        <v>150</v>
      </c>
      <c r="CX9" s="3">
        <v>3</v>
      </c>
      <c r="CY9" s="3">
        <v>2</v>
      </c>
      <c r="CZ9" s="8">
        <f t="shared" si="71"/>
        <v>900</v>
      </c>
      <c r="DA9" s="8" t="str">
        <f t="shared" si="55"/>
        <v>¥900</v>
      </c>
      <c r="DC9" s="8" t="str">
        <f t="shared" si="56"/>
        <v>¥1,800</v>
      </c>
      <c r="DG9" s="10">
        <f t="shared" si="25"/>
        <v>0</v>
      </c>
      <c r="DJ9" s="10">
        <f t="shared" si="26"/>
        <v>0</v>
      </c>
      <c r="DM9" s="10">
        <f t="shared" si="27"/>
        <v>0</v>
      </c>
      <c r="DP9" s="10">
        <f t="shared" si="28"/>
        <v>0</v>
      </c>
      <c r="DQ9" s="3">
        <v>320</v>
      </c>
      <c r="DR9" s="3">
        <v>1</v>
      </c>
      <c r="DS9" s="10">
        <f t="shared" si="29"/>
        <v>320</v>
      </c>
      <c r="DV9" s="10">
        <f t="shared" si="30"/>
        <v>0</v>
      </c>
      <c r="DY9" s="10">
        <f t="shared" si="31"/>
        <v>0</v>
      </c>
      <c r="EC9" s="8" t="str">
        <f t="shared" si="57"/>
        <v>¥320</v>
      </c>
      <c r="EE9" s="3" t="s">
        <v>121</v>
      </c>
      <c r="EG9" s="8" t="str">
        <f t="shared" si="58"/>
        <v>¥2,710</v>
      </c>
      <c r="EH9" s="11"/>
      <c r="EI9" s="11">
        <v>50</v>
      </c>
      <c r="EJ9" s="11"/>
      <c r="EK9" s="11"/>
      <c r="EL9" s="8" t="str">
        <f t="shared" si="59"/>
        <v>¥1,355</v>
      </c>
      <c r="EM9" s="8" t="str">
        <f t="shared" si="32"/>
        <v>¥1,355</v>
      </c>
      <c r="EO9" s="8" t="str">
        <f t="shared" si="60"/>
        <v>¥2,700</v>
      </c>
      <c r="EP9" s="11"/>
      <c r="EQ9" s="11"/>
      <c r="ER9" s="11"/>
      <c r="ES9" s="11"/>
      <c r="ET9" s="8" t="str">
        <f t="shared" si="61"/>
        <v>¥0</v>
      </c>
      <c r="EU9" s="8" t="str">
        <f t="shared" si="33"/>
        <v>¥2,700</v>
      </c>
      <c r="EW9" s="8" t="str">
        <f t="shared" si="62"/>
        <v>¥320</v>
      </c>
      <c r="EX9" s="11"/>
      <c r="EY9" s="11"/>
      <c r="EZ9" s="11"/>
      <c r="FA9" s="11"/>
      <c r="FB9" s="8" t="str">
        <f t="shared" si="34"/>
        <v>¥0</v>
      </c>
      <c r="FC9" s="8" t="str">
        <f t="shared" si="35"/>
        <v>¥320</v>
      </c>
      <c r="FE9" s="8" t="str">
        <f t="shared" si="63"/>
        <v>¥5,730</v>
      </c>
      <c r="FF9" s="8" t="str">
        <f t="shared" si="64"/>
        <v>¥1,355</v>
      </c>
      <c r="FG9" s="8" t="str">
        <f t="shared" si="65"/>
        <v>¥4,375</v>
      </c>
      <c r="FI9" s="8">
        <f t="shared" si="36"/>
        <v>50</v>
      </c>
      <c r="FJ9" s="8">
        <f t="shared" si="37"/>
        <v>0</v>
      </c>
      <c r="FK9" s="8">
        <f t="shared" si="38"/>
        <v>0</v>
      </c>
      <c r="FM9" s="12">
        <f t="shared" si="39"/>
        <v>1355</v>
      </c>
      <c r="FN9" s="12" t="str">
        <f t="shared" si="40"/>
        <v>11月</v>
      </c>
      <c r="FO9" s="14"/>
      <c r="FP9" s="8" t="str">
        <f t="shared" si="66"/>
        <v>11月</v>
      </c>
      <c r="FQ9" s="14"/>
      <c r="FR9" s="8" t="str">
        <f t="shared" si="41"/>
        <v>平成21年10月31日</v>
      </c>
      <c r="FS9" s="3">
        <v>21</v>
      </c>
      <c r="FT9" s="3">
        <v>10</v>
      </c>
      <c r="FU9" s="3">
        <v>31</v>
      </c>
      <c r="FW9" s="8" t="str">
        <f t="shared" si="42"/>
        <v>平成21年11月2日</v>
      </c>
      <c r="FX9" s="8" t="str">
        <f t="shared" si="43"/>
        <v>平成21年11月2日</v>
      </c>
      <c r="FY9" s="3">
        <v>21</v>
      </c>
      <c r="FZ9" s="3">
        <v>11</v>
      </c>
      <c r="GA9" s="3">
        <v>2</v>
      </c>
      <c r="GC9" s="8" t="str">
        <f t="shared" si="44"/>
        <v>平成21年11月2日</v>
      </c>
      <c r="GD9" s="10">
        <f t="shared" si="45"/>
        <v>4375</v>
      </c>
      <c r="GE9" s="8" t="str">
        <f t="shared" si="67"/>
        <v>11月</v>
      </c>
      <c r="GG9" s="8" t="str">
        <f t="shared" si="46"/>
        <v>平成21年11月30日</v>
      </c>
      <c r="GH9" s="3">
        <v>21</v>
      </c>
      <c r="GI9" s="3">
        <v>11</v>
      </c>
      <c r="GJ9" s="3">
        <v>30</v>
      </c>
      <c r="GK9" s="8">
        <f t="shared" si="68"/>
      </c>
      <c r="GO9" s="8" t="str">
        <f t="shared" si="69"/>
        <v>月</v>
      </c>
    </row>
    <row r="10" spans="1:197" ht="12">
      <c r="A10" s="8">
        <f t="shared" si="47"/>
        <v>7</v>
      </c>
      <c r="B10" s="3" t="s">
        <v>223</v>
      </c>
      <c r="D10" s="8" t="str">
        <f t="shared" si="0"/>
        <v>平成21年10月28日</v>
      </c>
      <c r="E10" s="3">
        <v>21</v>
      </c>
      <c r="F10" s="3">
        <v>10</v>
      </c>
      <c r="G10" s="3">
        <v>28</v>
      </c>
      <c r="H10" s="3" t="s">
        <v>142</v>
      </c>
      <c r="I10" s="3" t="s">
        <v>143</v>
      </c>
      <c r="J10" s="3" t="s">
        <v>144</v>
      </c>
      <c r="K10" s="3" t="s">
        <v>145</v>
      </c>
      <c r="M10" s="8" t="str">
        <f t="shared" si="1"/>
        <v>平成21年11月8日</v>
      </c>
      <c r="N10" s="3">
        <v>21</v>
      </c>
      <c r="O10" s="3">
        <v>11</v>
      </c>
      <c r="P10" s="3">
        <v>8</v>
      </c>
      <c r="Q10" s="8" t="str">
        <f>IF(M10="","",VLOOKUP(WEEKDAY(M10,1),リスト!$R$3:$S$9,2))</f>
        <v>日</v>
      </c>
      <c r="S10" s="8" t="str">
        <f t="shared" si="2"/>
        <v>13：00</v>
      </c>
      <c r="T10" s="4" t="s">
        <v>115</v>
      </c>
      <c r="U10" s="4" t="s">
        <v>116</v>
      </c>
      <c r="V10" s="8" t="str">
        <f t="shared" si="3"/>
        <v>16：30</v>
      </c>
      <c r="W10" s="4" t="s">
        <v>139</v>
      </c>
      <c r="X10" s="4" t="s">
        <v>126</v>
      </c>
      <c r="Y10" s="9">
        <f t="shared" si="48"/>
        <v>4</v>
      </c>
      <c r="Z10" s="13"/>
      <c r="AA10" s="3" t="s">
        <v>146</v>
      </c>
      <c r="AC10" s="3">
        <v>20</v>
      </c>
      <c r="AG10" s="8">
        <f t="shared" si="49"/>
        <v>20</v>
      </c>
      <c r="AJ10" s="3">
        <v>1370</v>
      </c>
      <c r="AO10" s="8">
        <f t="shared" si="4"/>
        <v>0</v>
      </c>
      <c r="AP10" s="8">
        <f t="shared" si="5"/>
        <v>1370</v>
      </c>
      <c r="AQ10" s="8" t="str">
        <f t="shared" si="6"/>
        <v>¥0</v>
      </c>
      <c r="AR10" s="8" t="str">
        <f t="shared" si="7"/>
        <v>¥1,370</v>
      </c>
      <c r="AZ10" s="8">
        <f t="shared" si="8"/>
        <v>0</v>
      </c>
      <c r="BA10" s="8">
        <f t="shared" si="9"/>
        <v>0</v>
      </c>
      <c r="BB10" s="8" t="str">
        <f t="shared" si="10"/>
        <v>¥0</v>
      </c>
      <c r="BC10" s="8" t="str">
        <f t="shared" si="11"/>
        <v>¥0</v>
      </c>
      <c r="BK10" s="8">
        <f t="shared" si="12"/>
        <v>0</v>
      </c>
      <c r="BL10" s="8">
        <f t="shared" si="13"/>
        <v>0</v>
      </c>
      <c r="BM10" s="8" t="str">
        <f t="shared" si="14"/>
        <v>¥0</v>
      </c>
      <c r="BN10" s="8" t="str">
        <f t="shared" si="15"/>
        <v>¥0</v>
      </c>
      <c r="BP10" s="8" t="str">
        <f t="shared" si="16"/>
        <v>¥0</v>
      </c>
      <c r="BQ10" s="8" t="str">
        <f t="shared" si="17"/>
        <v>¥1,370</v>
      </c>
      <c r="BR10" s="8" t="str">
        <f t="shared" si="18"/>
        <v>¥0</v>
      </c>
      <c r="BS10" s="8" t="str">
        <f t="shared" si="19"/>
        <v>¥0</v>
      </c>
      <c r="BT10" s="8" t="str">
        <f t="shared" si="20"/>
        <v>¥0</v>
      </c>
      <c r="BU10" s="8" t="str">
        <f t="shared" si="50"/>
        <v>¥1,370</v>
      </c>
      <c r="BZ10" s="8">
        <f t="shared" si="21"/>
        <v>0</v>
      </c>
      <c r="CA10" s="8" t="str">
        <f t="shared" si="51"/>
        <v>¥0</v>
      </c>
      <c r="CF10" s="8">
        <f t="shared" si="22"/>
        <v>0</v>
      </c>
      <c r="CG10" s="8" t="str">
        <f t="shared" si="52"/>
        <v>¥0</v>
      </c>
      <c r="CL10" s="8">
        <f t="shared" si="23"/>
        <v>0</v>
      </c>
      <c r="CM10" s="8" t="str">
        <f t="shared" si="53"/>
        <v>¥0</v>
      </c>
      <c r="CO10" s="8" t="str">
        <f t="shared" si="24"/>
        <v>¥0</v>
      </c>
      <c r="CT10" s="8">
        <f t="shared" si="70"/>
        <v>0</v>
      </c>
      <c r="CU10" s="8" t="str">
        <f t="shared" si="54"/>
        <v>¥0</v>
      </c>
      <c r="CZ10" s="8">
        <f t="shared" si="71"/>
        <v>0</v>
      </c>
      <c r="DA10" s="8" t="str">
        <f t="shared" si="55"/>
        <v>¥0</v>
      </c>
      <c r="DC10" s="8" t="str">
        <f t="shared" si="56"/>
        <v>¥0</v>
      </c>
      <c r="DG10" s="8">
        <f t="shared" si="25"/>
        <v>0</v>
      </c>
      <c r="DJ10" s="8">
        <f t="shared" si="26"/>
        <v>0</v>
      </c>
      <c r="DM10" s="8">
        <f t="shared" si="27"/>
        <v>0</v>
      </c>
      <c r="DP10" s="8">
        <f t="shared" si="28"/>
        <v>0</v>
      </c>
      <c r="DS10" s="8">
        <f t="shared" si="29"/>
        <v>0</v>
      </c>
      <c r="DV10" s="8">
        <f t="shared" si="30"/>
        <v>0</v>
      </c>
      <c r="DY10" s="8">
        <f t="shared" si="31"/>
        <v>0</v>
      </c>
      <c r="EC10" s="8" t="str">
        <f t="shared" si="57"/>
        <v>¥0</v>
      </c>
      <c r="EE10" s="3" t="s">
        <v>233</v>
      </c>
      <c r="EG10" s="8" t="str">
        <f t="shared" si="58"/>
        <v>¥1,370</v>
      </c>
      <c r="EK10" s="6">
        <v>100</v>
      </c>
      <c r="EL10" s="8" t="str">
        <f t="shared" si="59"/>
        <v>¥1,370</v>
      </c>
      <c r="EM10" s="8" t="str">
        <f t="shared" si="32"/>
        <v>¥0</v>
      </c>
      <c r="EO10" s="8" t="str">
        <f t="shared" si="60"/>
        <v>¥0</v>
      </c>
      <c r="EP10" s="11"/>
      <c r="EQ10" s="11"/>
      <c r="ER10" s="11"/>
      <c r="ES10" s="11"/>
      <c r="ET10" s="8" t="str">
        <f t="shared" si="61"/>
        <v>¥0</v>
      </c>
      <c r="EU10" s="8" t="str">
        <f t="shared" si="33"/>
        <v>¥0</v>
      </c>
      <c r="EW10" s="8" t="str">
        <f t="shared" si="62"/>
        <v>¥0</v>
      </c>
      <c r="FB10" s="8" t="str">
        <f t="shared" si="34"/>
        <v>¥0</v>
      </c>
      <c r="FC10" s="8" t="str">
        <f t="shared" si="35"/>
        <v>¥0</v>
      </c>
      <c r="FE10" s="8" t="str">
        <f t="shared" si="63"/>
        <v>¥1,370</v>
      </c>
      <c r="FF10" s="8" t="str">
        <f t="shared" si="64"/>
        <v>¥1,370</v>
      </c>
      <c r="FG10" s="8" t="str">
        <f t="shared" si="65"/>
        <v>¥0</v>
      </c>
      <c r="FI10" s="8">
        <f t="shared" si="36"/>
        <v>100</v>
      </c>
      <c r="FJ10" s="8">
        <f t="shared" si="37"/>
        <v>0</v>
      </c>
      <c r="FK10" s="8">
        <f t="shared" si="38"/>
        <v>0</v>
      </c>
      <c r="FM10" s="12">
        <f t="shared" si="39"/>
        <v>1370</v>
      </c>
      <c r="FN10" s="12" t="str">
        <f t="shared" si="40"/>
        <v>11月</v>
      </c>
      <c r="FO10" s="14"/>
      <c r="FP10" s="8" t="str">
        <f t="shared" si="66"/>
        <v>11月</v>
      </c>
      <c r="FQ10" s="14"/>
      <c r="FR10" s="8" t="str">
        <f t="shared" si="41"/>
        <v>平成21年10月28日</v>
      </c>
      <c r="FS10" s="3">
        <v>21</v>
      </c>
      <c r="FT10" s="3">
        <v>10</v>
      </c>
      <c r="FU10" s="3">
        <v>28</v>
      </c>
      <c r="FW10" s="8" t="str">
        <f t="shared" si="42"/>
        <v>平成21年11月8日</v>
      </c>
      <c r="FX10" s="8">
        <f t="shared" si="43"/>
      </c>
      <c r="GC10" s="8">
        <f t="shared" si="44"/>
      </c>
      <c r="GD10" s="10">
        <f t="shared" si="45"/>
        <v>0</v>
      </c>
      <c r="GE10" s="8" t="str">
        <f t="shared" si="67"/>
        <v>月</v>
      </c>
      <c r="GG10" s="8">
        <f t="shared" si="46"/>
      </c>
      <c r="GK10" s="8">
        <f t="shared" si="68"/>
      </c>
      <c r="GO10" s="8" t="str">
        <f t="shared" si="69"/>
        <v>月</v>
      </c>
    </row>
    <row r="11" spans="1:197" ht="12">
      <c r="A11" s="8">
        <f t="shared" si="47"/>
        <v>8</v>
      </c>
      <c r="B11" s="3" t="s">
        <v>223</v>
      </c>
      <c r="D11" s="8" t="str">
        <f t="shared" si="0"/>
        <v>平成21年11月6日</v>
      </c>
      <c r="E11" s="3">
        <v>21</v>
      </c>
      <c r="F11" s="3">
        <v>11</v>
      </c>
      <c r="G11" s="3">
        <v>6</v>
      </c>
      <c r="H11" s="3" t="s">
        <v>147</v>
      </c>
      <c r="I11" s="3" t="s">
        <v>136</v>
      </c>
      <c r="J11" s="3" t="s">
        <v>148</v>
      </c>
      <c r="K11" s="3" t="s">
        <v>133</v>
      </c>
      <c r="M11" s="8" t="str">
        <f t="shared" si="1"/>
        <v>平成21年11月9日</v>
      </c>
      <c r="N11" s="3">
        <v>21</v>
      </c>
      <c r="O11" s="3">
        <v>11</v>
      </c>
      <c r="P11" s="3">
        <v>9</v>
      </c>
      <c r="Q11" s="8" t="str">
        <f>IF(M11="","",VLOOKUP(WEEKDAY(M11,1),リスト!$R$3:$S$9,2))</f>
        <v>月</v>
      </c>
      <c r="S11" s="8" t="str">
        <f t="shared" si="2"/>
        <v>9：50</v>
      </c>
      <c r="T11" s="4" t="s">
        <v>134</v>
      </c>
      <c r="U11" s="4" t="s">
        <v>149</v>
      </c>
      <c r="V11" s="8" t="str">
        <f t="shared" si="3"/>
        <v>11：30</v>
      </c>
      <c r="W11" s="4" t="s">
        <v>150</v>
      </c>
      <c r="X11" s="4" t="s">
        <v>126</v>
      </c>
      <c r="Y11" s="9">
        <f t="shared" si="48"/>
        <v>2</v>
      </c>
      <c r="Z11" s="13"/>
      <c r="AA11" s="3" t="s">
        <v>151</v>
      </c>
      <c r="AE11" s="3">
        <v>9</v>
      </c>
      <c r="AG11" s="8">
        <f t="shared" si="49"/>
        <v>9</v>
      </c>
      <c r="AO11" s="8">
        <f t="shared" si="4"/>
        <v>0</v>
      </c>
      <c r="AP11" s="8">
        <f t="shared" si="5"/>
        <v>0</v>
      </c>
      <c r="AQ11" s="8" t="str">
        <f t="shared" si="6"/>
        <v>¥0</v>
      </c>
      <c r="AR11" s="8" t="str">
        <f t="shared" si="7"/>
        <v>¥0</v>
      </c>
      <c r="AZ11" s="8">
        <f t="shared" si="8"/>
        <v>0</v>
      </c>
      <c r="BA11" s="8">
        <f t="shared" si="9"/>
        <v>0</v>
      </c>
      <c r="BB11" s="8" t="str">
        <f t="shared" si="10"/>
        <v>¥0</v>
      </c>
      <c r="BC11" s="8" t="str">
        <f t="shared" si="11"/>
        <v>¥0</v>
      </c>
      <c r="BE11" s="3">
        <v>1740</v>
      </c>
      <c r="BK11" s="8">
        <f t="shared" si="12"/>
        <v>0</v>
      </c>
      <c r="BL11" s="8">
        <f t="shared" si="13"/>
        <v>1740</v>
      </c>
      <c r="BM11" s="8" t="str">
        <f t="shared" si="14"/>
        <v>¥0</v>
      </c>
      <c r="BN11" s="8" t="str">
        <f t="shared" si="15"/>
        <v>¥1,740</v>
      </c>
      <c r="BP11" s="8" t="str">
        <f t="shared" si="16"/>
        <v>¥1,740</v>
      </c>
      <c r="BQ11" s="8" t="str">
        <f t="shared" si="17"/>
        <v>¥0</v>
      </c>
      <c r="BR11" s="8" t="str">
        <f t="shared" si="18"/>
        <v>¥0</v>
      </c>
      <c r="BS11" s="8" t="str">
        <f t="shared" si="19"/>
        <v>¥0</v>
      </c>
      <c r="BT11" s="8" t="str">
        <f t="shared" si="20"/>
        <v>¥0</v>
      </c>
      <c r="BU11" s="8" t="str">
        <f t="shared" si="50"/>
        <v>¥1,740</v>
      </c>
      <c r="BZ11" s="8">
        <f t="shared" si="21"/>
        <v>0</v>
      </c>
      <c r="CA11" s="8" t="str">
        <f t="shared" si="51"/>
        <v>¥0</v>
      </c>
      <c r="CF11" s="8">
        <f t="shared" si="22"/>
        <v>0</v>
      </c>
      <c r="CG11" s="8" t="str">
        <f t="shared" si="52"/>
        <v>¥0</v>
      </c>
      <c r="CI11" s="3">
        <v>150</v>
      </c>
      <c r="CJ11" s="3">
        <v>2</v>
      </c>
      <c r="CK11" s="3">
        <v>1</v>
      </c>
      <c r="CL11" s="8">
        <f t="shared" si="23"/>
        <v>300</v>
      </c>
      <c r="CM11" s="8" t="str">
        <f t="shared" si="53"/>
        <v>¥300</v>
      </c>
      <c r="CO11" s="8" t="str">
        <f t="shared" si="24"/>
        <v>¥300</v>
      </c>
      <c r="CQ11" s="3">
        <v>150</v>
      </c>
      <c r="CR11" s="3">
        <v>2</v>
      </c>
      <c r="CS11" s="3">
        <v>1</v>
      </c>
      <c r="CT11" s="8">
        <f t="shared" si="70"/>
        <v>300</v>
      </c>
      <c r="CU11" s="8" t="str">
        <f t="shared" si="54"/>
        <v>¥300</v>
      </c>
      <c r="CW11" s="3">
        <v>150</v>
      </c>
      <c r="CX11" s="3">
        <v>2</v>
      </c>
      <c r="CY11" s="3">
        <v>1</v>
      </c>
      <c r="CZ11" s="8">
        <f t="shared" si="71"/>
        <v>300</v>
      </c>
      <c r="DA11" s="8" t="str">
        <f t="shared" si="55"/>
        <v>¥300</v>
      </c>
      <c r="DC11" s="8" t="str">
        <f t="shared" si="56"/>
        <v>¥600</v>
      </c>
      <c r="DG11" s="8">
        <f t="shared" si="25"/>
        <v>0</v>
      </c>
      <c r="DJ11" s="8">
        <f t="shared" si="26"/>
        <v>0</v>
      </c>
      <c r="DM11" s="8">
        <f t="shared" si="27"/>
        <v>0</v>
      </c>
      <c r="DP11" s="8">
        <f t="shared" si="28"/>
        <v>0</v>
      </c>
      <c r="DQ11" s="3">
        <v>320</v>
      </c>
      <c r="DR11" s="3">
        <v>1</v>
      </c>
      <c r="DS11" s="8">
        <f t="shared" si="29"/>
        <v>320</v>
      </c>
      <c r="DV11" s="8">
        <f t="shared" si="30"/>
        <v>0</v>
      </c>
      <c r="DY11" s="8">
        <f t="shared" si="31"/>
        <v>0</v>
      </c>
      <c r="EC11" s="8" t="str">
        <f t="shared" si="57"/>
        <v>¥320</v>
      </c>
      <c r="EE11" s="3" t="s">
        <v>152</v>
      </c>
      <c r="EG11" s="8" t="str">
        <f t="shared" si="58"/>
        <v>¥1,740</v>
      </c>
      <c r="EI11" s="6">
        <v>50</v>
      </c>
      <c r="EL11" s="8" t="str">
        <f t="shared" si="59"/>
        <v>¥870</v>
      </c>
      <c r="EM11" s="8" t="str">
        <f t="shared" si="32"/>
        <v>¥870</v>
      </c>
      <c r="EO11" s="8" t="str">
        <f t="shared" si="60"/>
        <v>¥900</v>
      </c>
      <c r="EP11" s="11"/>
      <c r="EQ11" s="11"/>
      <c r="ER11" s="11"/>
      <c r="ES11" s="11"/>
      <c r="ET11" s="8" t="str">
        <f t="shared" si="61"/>
        <v>¥0</v>
      </c>
      <c r="EU11" s="8" t="str">
        <f t="shared" si="33"/>
        <v>¥900</v>
      </c>
      <c r="EW11" s="8" t="str">
        <f t="shared" si="62"/>
        <v>¥320</v>
      </c>
      <c r="FB11" s="8" t="str">
        <f t="shared" si="34"/>
        <v>¥0</v>
      </c>
      <c r="FC11" s="8" t="str">
        <f t="shared" si="35"/>
        <v>¥320</v>
      </c>
      <c r="FE11" s="8" t="str">
        <f t="shared" si="63"/>
        <v>¥2,960</v>
      </c>
      <c r="FF11" s="8" t="str">
        <f t="shared" si="64"/>
        <v>¥870</v>
      </c>
      <c r="FG11" s="8" t="str">
        <f t="shared" si="65"/>
        <v>¥2,090</v>
      </c>
      <c r="FI11" s="8">
        <f t="shared" si="36"/>
        <v>50</v>
      </c>
      <c r="FJ11" s="8">
        <f t="shared" si="37"/>
        <v>0</v>
      </c>
      <c r="FK11" s="8">
        <f t="shared" si="38"/>
        <v>0</v>
      </c>
      <c r="FM11" s="12">
        <f t="shared" si="39"/>
        <v>870</v>
      </c>
      <c r="FN11" s="12" t="str">
        <f t="shared" si="40"/>
        <v>11月</v>
      </c>
      <c r="FO11" s="14"/>
      <c r="FP11" s="8" t="str">
        <f t="shared" si="66"/>
        <v>11月</v>
      </c>
      <c r="FQ11" s="14"/>
      <c r="FR11" s="8" t="str">
        <f t="shared" si="41"/>
        <v>平成21年11月6日</v>
      </c>
      <c r="FS11" s="3">
        <v>21</v>
      </c>
      <c r="FT11" s="3">
        <v>11</v>
      </c>
      <c r="FU11" s="3">
        <v>6</v>
      </c>
      <c r="FW11" s="8" t="str">
        <f t="shared" si="42"/>
        <v>平成21年11月9日</v>
      </c>
      <c r="FX11" s="8" t="str">
        <f t="shared" si="43"/>
        <v>平成21年11月9日</v>
      </c>
      <c r="FY11" s="3">
        <v>21</v>
      </c>
      <c r="FZ11" s="3">
        <v>11</v>
      </c>
      <c r="GA11" s="3">
        <v>9</v>
      </c>
      <c r="GC11" s="8" t="str">
        <f t="shared" si="44"/>
        <v>平成21年11月9日</v>
      </c>
      <c r="GD11" s="10">
        <f t="shared" si="45"/>
        <v>2090</v>
      </c>
      <c r="GE11" s="8" t="str">
        <f t="shared" si="67"/>
        <v>11月</v>
      </c>
      <c r="GG11" s="8" t="str">
        <f t="shared" si="46"/>
        <v>平成21年12月10日</v>
      </c>
      <c r="GH11" s="3">
        <v>21</v>
      </c>
      <c r="GI11" s="3">
        <v>12</v>
      </c>
      <c r="GJ11" s="3">
        <v>10</v>
      </c>
      <c r="GK11" s="8">
        <f t="shared" si="68"/>
      </c>
      <c r="GO11" s="8" t="str">
        <f t="shared" si="69"/>
        <v>月</v>
      </c>
    </row>
    <row r="12" spans="1:197" ht="12">
      <c r="A12" s="8">
        <f t="shared" si="47"/>
        <v>9</v>
      </c>
      <c r="B12" s="3" t="s">
        <v>223</v>
      </c>
      <c r="D12" s="8" t="str">
        <f t="shared" si="0"/>
        <v>平成21年11月9日</v>
      </c>
      <c r="E12" s="3">
        <v>21</v>
      </c>
      <c r="F12" s="3">
        <v>11</v>
      </c>
      <c r="G12" s="3">
        <v>9</v>
      </c>
      <c r="H12" s="3" t="s">
        <v>122</v>
      </c>
      <c r="I12" s="3" t="s">
        <v>123</v>
      </c>
      <c r="J12" s="3" t="s">
        <v>124</v>
      </c>
      <c r="K12" s="3" t="s">
        <v>125</v>
      </c>
      <c r="M12" s="8" t="str">
        <f t="shared" si="1"/>
        <v>平成21年11月9日</v>
      </c>
      <c r="N12" s="3">
        <v>21</v>
      </c>
      <c r="O12" s="3">
        <v>11</v>
      </c>
      <c r="P12" s="3">
        <v>9</v>
      </c>
      <c r="Q12" s="8" t="str">
        <f>IF(M12="","",VLOOKUP(WEEKDAY(M12,1),リスト!$R$3:$S$9,2))</f>
        <v>月</v>
      </c>
      <c r="S12" s="8" t="str">
        <f t="shared" si="2"/>
        <v>15：00</v>
      </c>
      <c r="T12" s="4" t="s">
        <v>153</v>
      </c>
      <c r="U12" s="4" t="s">
        <v>116</v>
      </c>
      <c r="V12" s="8" t="str">
        <f t="shared" si="3"/>
        <v>16：00</v>
      </c>
      <c r="W12" s="4" t="s">
        <v>139</v>
      </c>
      <c r="X12" s="4" t="s">
        <v>116</v>
      </c>
      <c r="Y12" s="9">
        <f t="shared" si="48"/>
        <v>1</v>
      </c>
      <c r="Z12" s="13"/>
      <c r="AA12" s="3" t="s">
        <v>154</v>
      </c>
      <c r="AC12" s="3">
        <v>40</v>
      </c>
      <c r="AG12" s="8">
        <f t="shared" si="49"/>
        <v>40</v>
      </c>
      <c r="AJ12" s="3">
        <v>1370</v>
      </c>
      <c r="AO12" s="8">
        <f t="shared" si="4"/>
        <v>0</v>
      </c>
      <c r="AP12" s="8">
        <f t="shared" si="5"/>
        <v>1370</v>
      </c>
      <c r="AQ12" s="8" t="str">
        <f t="shared" si="6"/>
        <v>¥0</v>
      </c>
      <c r="AR12" s="8" t="str">
        <f t="shared" si="7"/>
        <v>¥1,370</v>
      </c>
      <c r="AZ12" s="8">
        <f t="shared" si="8"/>
        <v>0</v>
      </c>
      <c r="BA12" s="8">
        <f t="shared" si="9"/>
        <v>0</v>
      </c>
      <c r="BB12" s="8" t="str">
        <f t="shared" si="10"/>
        <v>¥0</v>
      </c>
      <c r="BC12" s="8" t="str">
        <f t="shared" si="11"/>
        <v>¥0</v>
      </c>
      <c r="BK12" s="8">
        <f t="shared" si="12"/>
        <v>0</v>
      </c>
      <c r="BL12" s="8">
        <f t="shared" si="13"/>
        <v>0</v>
      </c>
      <c r="BM12" s="8" t="str">
        <f t="shared" si="14"/>
        <v>¥0</v>
      </c>
      <c r="BN12" s="8" t="str">
        <f t="shared" si="15"/>
        <v>¥0</v>
      </c>
      <c r="BP12" s="8" t="str">
        <f t="shared" si="16"/>
        <v>¥0</v>
      </c>
      <c r="BQ12" s="8" t="str">
        <f t="shared" si="17"/>
        <v>¥1,370</v>
      </c>
      <c r="BR12" s="8" t="str">
        <f t="shared" si="18"/>
        <v>¥0</v>
      </c>
      <c r="BS12" s="8" t="str">
        <f t="shared" si="19"/>
        <v>¥0</v>
      </c>
      <c r="BT12" s="8" t="str">
        <f t="shared" si="20"/>
        <v>¥0</v>
      </c>
      <c r="BU12" s="8" t="str">
        <f t="shared" si="50"/>
        <v>¥1,370</v>
      </c>
      <c r="BZ12" s="8">
        <f t="shared" si="21"/>
        <v>0</v>
      </c>
      <c r="CA12" s="8" t="str">
        <f t="shared" si="51"/>
        <v>¥0</v>
      </c>
      <c r="CF12" s="8">
        <f t="shared" si="22"/>
        <v>0</v>
      </c>
      <c r="CG12" s="8" t="str">
        <f t="shared" si="52"/>
        <v>¥0</v>
      </c>
      <c r="CL12" s="8">
        <f t="shared" si="23"/>
        <v>0</v>
      </c>
      <c r="CM12" s="8" t="str">
        <f t="shared" si="53"/>
        <v>¥0</v>
      </c>
      <c r="CO12" s="8" t="str">
        <f t="shared" si="24"/>
        <v>¥0</v>
      </c>
      <c r="CT12" s="8">
        <f t="shared" si="70"/>
        <v>0</v>
      </c>
      <c r="CU12" s="8" t="str">
        <f t="shared" si="54"/>
        <v>¥0</v>
      </c>
      <c r="CZ12" s="8">
        <f t="shared" si="71"/>
        <v>0</v>
      </c>
      <c r="DA12" s="8" t="str">
        <f t="shared" si="55"/>
        <v>¥0</v>
      </c>
      <c r="DC12" s="8" t="str">
        <f t="shared" si="56"/>
        <v>¥0</v>
      </c>
      <c r="DG12" s="8">
        <f t="shared" si="25"/>
        <v>0</v>
      </c>
      <c r="DJ12" s="8">
        <f t="shared" si="26"/>
        <v>0</v>
      </c>
      <c r="DM12" s="8">
        <f t="shared" si="27"/>
        <v>0</v>
      </c>
      <c r="DP12" s="8">
        <f t="shared" si="28"/>
        <v>0</v>
      </c>
      <c r="DS12" s="8">
        <f t="shared" si="29"/>
        <v>0</v>
      </c>
      <c r="DV12" s="8">
        <f t="shared" si="30"/>
        <v>0</v>
      </c>
      <c r="DY12" s="8">
        <f t="shared" si="31"/>
        <v>0</v>
      </c>
      <c r="EC12" s="8" t="str">
        <f t="shared" si="57"/>
        <v>¥0</v>
      </c>
      <c r="EE12" s="3" t="s">
        <v>129</v>
      </c>
      <c r="EG12" s="8" t="str">
        <f t="shared" si="58"/>
        <v>¥1,370</v>
      </c>
      <c r="EH12" s="6">
        <v>100</v>
      </c>
      <c r="EL12" s="8" t="str">
        <f t="shared" si="59"/>
        <v>¥1,370</v>
      </c>
      <c r="EM12" s="8" t="str">
        <f t="shared" si="32"/>
        <v>¥0</v>
      </c>
      <c r="EO12" s="8" t="str">
        <f t="shared" si="60"/>
        <v>¥0</v>
      </c>
      <c r="EP12" s="11"/>
      <c r="EQ12" s="11"/>
      <c r="ER12" s="11"/>
      <c r="ES12" s="11"/>
      <c r="ET12" s="8" t="str">
        <f t="shared" si="61"/>
        <v>¥0</v>
      </c>
      <c r="EU12" s="8" t="str">
        <f t="shared" si="33"/>
        <v>¥0</v>
      </c>
      <c r="EW12" s="8" t="str">
        <f t="shared" si="62"/>
        <v>¥0</v>
      </c>
      <c r="FB12" s="8" t="str">
        <f t="shared" si="34"/>
        <v>¥0</v>
      </c>
      <c r="FC12" s="8" t="str">
        <f t="shared" si="35"/>
        <v>¥0</v>
      </c>
      <c r="FE12" s="8" t="str">
        <f t="shared" si="63"/>
        <v>¥1,370</v>
      </c>
      <c r="FF12" s="8" t="str">
        <f t="shared" si="64"/>
        <v>¥1,370</v>
      </c>
      <c r="FG12" s="8" t="str">
        <f t="shared" si="65"/>
        <v>¥0</v>
      </c>
      <c r="FI12" s="8">
        <f t="shared" si="36"/>
        <v>100</v>
      </c>
      <c r="FJ12" s="8">
        <f t="shared" si="37"/>
        <v>0</v>
      </c>
      <c r="FK12" s="8">
        <f t="shared" si="38"/>
        <v>0</v>
      </c>
      <c r="FM12" s="12">
        <f t="shared" si="39"/>
        <v>1370</v>
      </c>
      <c r="FN12" s="12" t="str">
        <f t="shared" si="40"/>
        <v>11月</v>
      </c>
      <c r="FO12" s="14"/>
      <c r="FP12" s="8" t="str">
        <f t="shared" si="66"/>
        <v>11月</v>
      </c>
      <c r="FQ12" s="14"/>
      <c r="FR12" s="8" t="str">
        <f t="shared" si="41"/>
        <v>平成21年11月9日</v>
      </c>
      <c r="FS12" s="3">
        <v>21</v>
      </c>
      <c r="FT12" s="3">
        <v>11</v>
      </c>
      <c r="FU12" s="3">
        <v>9</v>
      </c>
      <c r="FW12" s="8" t="str">
        <f t="shared" si="42"/>
        <v>平成21年11月9日</v>
      </c>
      <c r="FX12" s="8">
        <f t="shared" si="43"/>
      </c>
      <c r="GC12" s="8">
        <f t="shared" si="44"/>
      </c>
      <c r="GD12" s="10">
        <f t="shared" si="45"/>
        <v>0</v>
      </c>
      <c r="GE12" s="8" t="str">
        <f t="shared" si="67"/>
        <v>月</v>
      </c>
      <c r="GG12" s="8">
        <f t="shared" si="46"/>
      </c>
      <c r="GK12" s="8">
        <f t="shared" si="68"/>
      </c>
      <c r="GO12" s="8" t="str">
        <f t="shared" si="69"/>
        <v>月</v>
      </c>
    </row>
    <row r="13" spans="1:197" ht="12">
      <c r="A13" s="8">
        <f t="shared" si="47"/>
        <v>10</v>
      </c>
      <c r="B13" s="3" t="s">
        <v>223</v>
      </c>
      <c r="D13" s="8" t="str">
        <f t="shared" si="0"/>
        <v>平成21年11月13日</v>
      </c>
      <c r="E13" s="3">
        <v>21</v>
      </c>
      <c r="F13" s="3">
        <v>11</v>
      </c>
      <c r="G13" s="3">
        <v>13</v>
      </c>
      <c r="H13" s="3" t="s">
        <v>122</v>
      </c>
      <c r="I13" s="3" t="s">
        <v>123</v>
      </c>
      <c r="J13" s="3" t="s">
        <v>124</v>
      </c>
      <c r="K13" s="3" t="s">
        <v>125</v>
      </c>
      <c r="M13" s="8" t="str">
        <f t="shared" si="1"/>
        <v>平成21年11月13日</v>
      </c>
      <c r="N13" s="3">
        <v>21</v>
      </c>
      <c r="O13" s="3">
        <v>11</v>
      </c>
      <c r="P13" s="3">
        <v>13</v>
      </c>
      <c r="Q13" s="8" t="str">
        <f>IF(M13="","",VLOOKUP(WEEKDAY(M13,1),リスト!$R$3:$S$9,2))</f>
        <v>金</v>
      </c>
      <c r="S13" s="8" t="str">
        <f t="shared" si="2"/>
        <v>10：00</v>
      </c>
      <c r="T13" s="4" t="s">
        <v>155</v>
      </c>
      <c r="U13" s="4" t="s">
        <v>116</v>
      </c>
      <c r="V13" s="8" t="str">
        <f t="shared" si="3"/>
        <v>12：00</v>
      </c>
      <c r="W13" s="4" t="s">
        <v>156</v>
      </c>
      <c r="X13" s="4" t="s">
        <v>116</v>
      </c>
      <c r="Y13" s="9">
        <f t="shared" si="48"/>
        <v>2</v>
      </c>
      <c r="Z13" s="13"/>
      <c r="AA13" s="3" t="s">
        <v>157</v>
      </c>
      <c r="AC13" s="3">
        <v>30</v>
      </c>
      <c r="AG13" s="8">
        <f t="shared" si="49"/>
        <v>30</v>
      </c>
      <c r="AI13" s="3">
        <v>1370</v>
      </c>
      <c r="AO13" s="8">
        <f t="shared" si="4"/>
        <v>0</v>
      </c>
      <c r="AP13" s="8">
        <f t="shared" si="5"/>
        <v>1370</v>
      </c>
      <c r="AQ13" s="8" t="str">
        <f t="shared" si="6"/>
        <v>¥0</v>
      </c>
      <c r="AR13" s="8" t="str">
        <f t="shared" si="7"/>
        <v>¥1,370</v>
      </c>
      <c r="AZ13" s="8">
        <f t="shared" si="8"/>
        <v>0</v>
      </c>
      <c r="BA13" s="8">
        <f t="shared" si="9"/>
        <v>0</v>
      </c>
      <c r="BB13" s="8" t="str">
        <f t="shared" si="10"/>
        <v>¥0</v>
      </c>
      <c r="BC13" s="8" t="str">
        <f t="shared" si="11"/>
        <v>¥0</v>
      </c>
      <c r="BK13" s="8">
        <f t="shared" si="12"/>
        <v>0</v>
      </c>
      <c r="BL13" s="8">
        <f t="shared" si="13"/>
        <v>0</v>
      </c>
      <c r="BM13" s="8" t="str">
        <f t="shared" si="14"/>
        <v>¥0</v>
      </c>
      <c r="BN13" s="8" t="str">
        <f t="shared" si="15"/>
        <v>¥0</v>
      </c>
      <c r="BP13" s="8" t="str">
        <f t="shared" si="16"/>
        <v>¥1,370</v>
      </c>
      <c r="BQ13" s="8" t="str">
        <f t="shared" si="17"/>
        <v>¥0</v>
      </c>
      <c r="BR13" s="8" t="str">
        <f t="shared" si="18"/>
        <v>¥0</v>
      </c>
      <c r="BS13" s="8" t="str">
        <f t="shared" si="19"/>
        <v>¥0</v>
      </c>
      <c r="BT13" s="8" t="str">
        <f t="shared" si="20"/>
        <v>¥0</v>
      </c>
      <c r="BU13" s="8" t="str">
        <f t="shared" si="50"/>
        <v>¥1,370</v>
      </c>
      <c r="BZ13" s="8">
        <f t="shared" si="21"/>
        <v>0</v>
      </c>
      <c r="CA13" s="8" t="str">
        <f t="shared" si="51"/>
        <v>¥0</v>
      </c>
      <c r="CF13" s="8">
        <f t="shared" si="22"/>
        <v>0</v>
      </c>
      <c r="CG13" s="8" t="str">
        <f t="shared" si="52"/>
        <v>¥0</v>
      </c>
      <c r="CL13" s="8">
        <f t="shared" si="23"/>
        <v>0</v>
      </c>
      <c r="CM13" s="8" t="str">
        <f t="shared" si="53"/>
        <v>¥0</v>
      </c>
      <c r="CO13" s="8" t="str">
        <f t="shared" si="24"/>
        <v>¥0</v>
      </c>
      <c r="CT13" s="8">
        <f t="shared" si="70"/>
        <v>0</v>
      </c>
      <c r="CU13" s="8" t="str">
        <f t="shared" si="54"/>
        <v>¥0</v>
      </c>
      <c r="CZ13" s="8">
        <f t="shared" si="71"/>
        <v>0</v>
      </c>
      <c r="DA13" s="8" t="str">
        <f t="shared" si="55"/>
        <v>¥0</v>
      </c>
      <c r="DC13" s="8" t="str">
        <f t="shared" si="56"/>
        <v>¥0</v>
      </c>
      <c r="DG13" s="8">
        <f t="shared" si="25"/>
        <v>0</v>
      </c>
      <c r="DJ13" s="8">
        <f t="shared" si="26"/>
        <v>0</v>
      </c>
      <c r="DM13" s="8">
        <f t="shared" si="27"/>
        <v>0</v>
      </c>
      <c r="DP13" s="8">
        <f t="shared" si="28"/>
        <v>0</v>
      </c>
      <c r="DS13" s="8">
        <f t="shared" si="29"/>
        <v>0</v>
      </c>
      <c r="DV13" s="8">
        <f t="shared" si="30"/>
        <v>0</v>
      </c>
      <c r="DY13" s="8">
        <f t="shared" si="31"/>
        <v>0</v>
      </c>
      <c r="EC13" s="8" t="str">
        <f t="shared" si="57"/>
        <v>¥0</v>
      </c>
      <c r="EE13" s="3" t="s">
        <v>129</v>
      </c>
      <c r="EG13" s="8" t="str">
        <f t="shared" si="58"/>
        <v>¥1,370</v>
      </c>
      <c r="EH13" s="6">
        <v>100</v>
      </c>
      <c r="EL13" s="8" t="str">
        <f t="shared" si="59"/>
        <v>¥1,370</v>
      </c>
      <c r="EM13" s="8" t="str">
        <f t="shared" si="32"/>
        <v>¥0</v>
      </c>
      <c r="EO13" s="8" t="str">
        <f t="shared" si="60"/>
        <v>¥0</v>
      </c>
      <c r="EP13" s="11"/>
      <c r="EQ13" s="11"/>
      <c r="ER13" s="11"/>
      <c r="ES13" s="11"/>
      <c r="ET13" s="8" t="str">
        <f t="shared" si="61"/>
        <v>¥0</v>
      </c>
      <c r="EU13" s="8" t="str">
        <f t="shared" si="33"/>
        <v>¥0</v>
      </c>
      <c r="EW13" s="8" t="str">
        <f t="shared" si="62"/>
        <v>¥0</v>
      </c>
      <c r="FB13" s="8" t="str">
        <f t="shared" si="34"/>
        <v>¥0</v>
      </c>
      <c r="FC13" s="8" t="str">
        <f t="shared" si="35"/>
        <v>¥0</v>
      </c>
      <c r="FE13" s="8" t="str">
        <f t="shared" si="63"/>
        <v>¥1,370</v>
      </c>
      <c r="FF13" s="8" t="str">
        <f t="shared" si="64"/>
        <v>¥1,370</v>
      </c>
      <c r="FG13" s="8" t="str">
        <f t="shared" si="65"/>
        <v>¥0</v>
      </c>
      <c r="FI13" s="8">
        <f t="shared" si="36"/>
        <v>100</v>
      </c>
      <c r="FJ13" s="8">
        <f t="shared" si="37"/>
        <v>0</v>
      </c>
      <c r="FK13" s="8">
        <f t="shared" si="38"/>
        <v>0</v>
      </c>
      <c r="FM13" s="12">
        <f t="shared" si="39"/>
        <v>1370</v>
      </c>
      <c r="FN13" s="12" t="str">
        <f t="shared" si="40"/>
        <v>11月</v>
      </c>
      <c r="FO13" s="14"/>
      <c r="FP13" s="8" t="str">
        <f t="shared" si="66"/>
        <v>11月</v>
      </c>
      <c r="FQ13" s="14"/>
      <c r="FR13" s="8" t="str">
        <f t="shared" si="41"/>
        <v>平成21年11月13日</v>
      </c>
      <c r="FS13" s="3">
        <v>21</v>
      </c>
      <c r="FT13" s="3">
        <v>11</v>
      </c>
      <c r="FU13" s="3">
        <v>13</v>
      </c>
      <c r="FW13" s="8" t="str">
        <f t="shared" si="42"/>
        <v>平成21年11月13日</v>
      </c>
      <c r="FX13" s="8">
        <f t="shared" si="43"/>
      </c>
      <c r="GC13" s="8">
        <f t="shared" si="44"/>
      </c>
      <c r="GD13" s="10">
        <f t="shared" si="45"/>
        <v>0</v>
      </c>
      <c r="GE13" s="8" t="str">
        <f t="shared" si="67"/>
        <v>月</v>
      </c>
      <c r="GG13" s="8">
        <f t="shared" si="46"/>
      </c>
      <c r="GK13" s="8">
        <f t="shared" si="68"/>
      </c>
      <c r="GO13" s="8" t="str">
        <f t="shared" si="69"/>
        <v>月</v>
      </c>
    </row>
    <row r="14" spans="1:197" ht="12">
      <c r="A14" s="8">
        <f t="shared" si="47"/>
        <v>11</v>
      </c>
      <c r="B14" s="3" t="s">
        <v>223</v>
      </c>
      <c r="D14" s="8" t="str">
        <f t="shared" si="0"/>
        <v>平成21年10月28日</v>
      </c>
      <c r="E14" s="3">
        <v>21</v>
      </c>
      <c r="F14" s="3">
        <v>10</v>
      </c>
      <c r="G14" s="3">
        <v>28</v>
      </c>
      <c r="H14" s="3" t="s">
        <v>158</v>
      </c>
      <c r="I14" s="3" t="s">
        <v>159</v>
      </c>
      <c r="J14" s="3" t="s">
        <v>160</v>
      </c>
      <c r="K14" s="3" t="s">
        <v>161</v>
      </c>
      <c r="M14" s="8" t="str">
        <f t="shared" si="1"/>
        <v>平成21年11月13日</v>
      </c>
      <c r="N14" s="3">
        <v>21</v>
      </c>
      <c r="O14" s="3">
        <v>11</v>
      </c>
      <c r="P14" s="3">
        <v>13</v>
      </c>
      <c r="Q14" s="8" t="str">
        <f>IF(M14="","",VLOOKUP(WEEKDAY(M14,1),リスト!$R$3:$S$9,2))</f>
        <v>金</v>
      </c>
      <c r="S14" s="8" t="str">
        <f t="shared" si="2"/>
        <v>11：00</v>
      </c>
      <c r="T14" s="4" t="s">
        <v>150</v>
      </c>
      <c r="U14" s="4" t="s">
        <v>116</v>
      </c>
      <c r="V14" s="8" t="str">
        <f t="shared" si="3"/>
        <v>13：00</v>
      </c>
      <c r="W14" s="4" t="s">
        <v>228</v>
      </c>
      <c r="X14" s="4" t="s">
        <v>116</v>
      </c>
      <c r="Y14" s="9">
        <f t="shared" si="48"/>
        <v>2</v>
      </c>
      <c r="Z14" s="13"/>
      <c r="AA14" s="3" t="s">
        <v>162</v>
      </c>
      <c r="AE14" s="3">
        <v>16</v>
      </c>
      <c r="AG14" s="8">
        <f t="shared" si="49"/>
        <v>16</v>
      </c>
      <c r="AO14" s="8">
        <f t="shared" si="4"/>
        <v>0</v>
      </c>
      <c r="AP14" s="8">
        <f t="shared" si="5"/>
        <v>0</v>
      </c>
      <c r="AQ14" s="8" t="str">
        <f t="shared" si="6"/>
        <v>¥0</v>
      </c>
      <c r="AR14" s="8" t="str">
        <f t="shared" si="7"/>
        <v>¥0</v>
      </c>
      <c r="AZ14" s="8">
        <f t="shared" si="8"/>
        <v>0</v>
      </c>
      <c r="BA14" s="8">
        <f t="shared" si="9"/>
        <v>0</v>
      </c>
      <c r="BB14" s="8" t="str">
        <f t="shared" si="10"/>
        <v>¥0</v>
      </c>
      <c r="BC14" s="8" t="str">
        <f t="shared" si="11"/>
        <v>¥0</v>
      </c>
      <c r="BE14" s="3">
        <v>1740</v>
      </c>
      <c r="BK14" s="8">
        <f t="shared" si="12"/>
        <v>0</v>
      </c>
      <c r="BL14" s="8">
        <f t="shared" si="13"/>
        <v>1740</v>
      </c>
      <c r="BM14" s="8" t="str">
        <f t="shared" si="14"/>
        <v>¥0</v>
      </c>
      <c r="BN14" s="8" t="str">
        <f t="shared" si="15"/>
        <v>¥1,740</v>
      </c>
      <c r="BP14" s="8" t="str">
        <f t="shared" si="16"/>
        <v>¥1,740</v>
      </c>
      <c r="BQ14" s="8" t="str">
        <f t="shared" si="17"/>
        <v>¥0</v>
      </c>
      <c r="BR14" s="8" t="str">
        <f t="shared" si="18"/>
        <v>¥0</v>
      </c>
      <c r="BS14" s="8" t="str">
        <f t="shared" si="19"/>
        <v>¥0</v>
      </c>
      <c r="BT14" s="8" t="str">
        <f t="shared" si="20"/>
        <v>¥0</v>
      </c>
      <c r="BU14" s="8" t="str">
        <f t="shared" si="50"/>
        <v>¥1,740</v>
      </c>
      <c r="BZ14" s="8">
        <f t="shared" si="21"/>
        <v>0</v>
      </c>
      <c r="CA14" s="8" t="str">
        <f t="shared" si="51"/>
        <v>¥0</v>
      </c>
      <c r="CF14" s="8">
        <f t="shared" si="22"/>
        <v>0</v>
      </c>
      <c r="CG14" s="8" t="str">
        <f t="shared" si="52"/>
        <v>¥0</v>
      </c>
      <c r="CI14" s="3">
        <v>150</v>
      </c>
      <c r="CJ14" s="3">
        <v>2</v>
      </c>
      <c r="CK14" s="3">
        <v>2</v>
      </c>
      <c r="CL14" s="8">
        <f t="shared" si="23"/>
        <v>600</v>
      </c>
      <c r="CM14" s="8" t="str">
        <f t="shared" si="53"/>
        <v>¥600</v>
      </c>
      <c r="CO14" s="8" t="str">
        <f t="shared" si="24"/>
        <v>¥600</v>
      </c>
      <c r="CQ14" s="3">
        <v>150</v>
      </c>
      <c r="CR14" s="3">
        <v>2</v>
      </c>
      <c r="CS14" s="3">
        <v>2</v>
      </c>
      <c r="CT14" s="8">
        <f t="shared" si="70"/>
        <v>600</v>
      </c>
      <c r="CU14" s="8" t="str">
        <f t="shared" si="54"/>
        <v>¥600</v>
      </c>
      <c r="CW14" s="3">
        <v>150</v>
      </c>
      <c r="CX14" s="3">
        <v>2</v>
      </c>
      <c r="CY14" s="3">
        <v>2</v>
      </c>
      <c r="CZ14" s="8">
        <f t="shared" si="71"/>
        <v>600</v>
      </c>
      <c r="DA14" s="8" t="str">
        <f t="shared" si="55"/>
        <v>¥600</v>
      </c>
      <c r="DC14" s="8" t="str">
        <f t="shared" si="56"/>
        <v>¥1,200</v>
      </c>
      <c r="DG14" s="8">
        <f t="shared" si="25"/>
        <v>0</v>
      </c>
      <c r="DJ14" s="8">
        <f t="shared" si="26"/>
        <v>0</v>
      </c>
      <c r="DM14" s="8">
        <f t="shared" si="27"/>
        <v>0</v>
      </c>
      <c r="DP14" s="8">
        <f t="shared" si="28"/>
        <v>0</v>
      </c>
      <c r="DQ14" s="3">
        <v>320</v>
      </c>
      <c r="DR14" s="3">
        <v>5</v>
      </c>
      <c r="DS14" s="8">
        <f t="shared" si="29"/>
        <v>1600</v>
      </c>
      <c r="DV14" s="8">
        <f t="shared" si="30"/>
        <v>0</v>
      </c>
      <c r="DY14" s="8">
        <f t="shared" si="31"/>
        <v>0</v>
      </c>
      <c r="EC14" s="8" t="str">
        <f t="shared" si="57"/>
        <v>¥1,600</v>
      </c>
      <c r="EE14" s="3" t="s">
        <v>163</v>
      </c>
      <c r="EG14" s="8" t="str">
        <f t="shared" si="58"/>
        <v>¥1,740</v>
      </c>
      <c r="EK14" s="6">
        <v>100</v>
      </c>
      <c r="EL14" s="8" t="str">
        <f t="shared" si="59"/>
        <v>¥1,740</v>
      </c>
      <c r="EM14" s="8" t="str">
        <f t="shared" si="32"/>
        <v>¥0</v>
      </c>
      <c r="EO14" s="8" t="str">
        <f t="shared" si="60"/>
        <v>¥1,800</v>
      </c>
      <c r="EP14" s="11"/>
      <c r="EQ14" s="11"/>
      <c r="ER14" s="11"/>
      <c r="ES14" s="11">
        <v>100</v>
      </c>
      <c r="ET14" s="8" t="str">
        <f t="shared" si="61"/>
        <v>¥1,800</v>
      </c>
      <c r="EU14" s="8" t="str">
        <f t="shared" si="33"/>
        <v>¥0</v>
      </c>
      <c r="EW14" s="8" t="str">
        <f t="shared" si="62"/>
        <v>¥1,600</v>
      </c>
      <c r="FA14" s="6">
        <v>100</v>
      </c>
      <c r="FB14" s="8" t="str">
        <f t="shared" si="34"/>
        <v>¥1,600</v>
      </c>
      <c r="FC14" s="8" t="str">
        <f t="shared" si="35"/>
        <v>¥0</v>
      </c>
      <c r="FE14" s="8" t="str">
        <f t="shared" si="63"/>
        <v>¥5,140</v>
      </c>
      <c r="FF14" s="8" t="str">
        <f t="shared" si="64"/>
        <v>¥5,140</v>
      </c>
      <c r="FG14" s="8" t="str">
        <f t="shared" si="65"/>
        <v>¥0</v>
      </c>
      <c r="FI14" s="8">
        <f t="shared" si="36"/>
        <v>100</v>
      </c>
      <c r="FJ14" s="8">
        <f t="shared" si="37"/>
        <v>100</v>
      </c>
      <c r="FK14" s="8">
        <f t="shared" si="38"/>
        <v>100</v>
      </c>
      <c r="FM14" s="12">
        <f t="shared" si="39"/>
        <v>5140</v>
      </c>
      <c r="FN14" s="12" t="str">
        <f t="shared" si="40"/>
        <v>11月</v>
      </c>
      <c r="FO14" s="14"/>
      <c r="FP14" s="8" t="str">
        <f t="shared" si="66"/>
        <v>11月</v>
      </c>
      <c r="FQ14" s="14"/>
      <c r="FR14" s="8" t="str">
        <f t="shared" si="41"/>
        <v>平成21年10月28日</v>
      </c>
      <c r="FS14" s="3">
        <v>21</v>
      </c>
      <c r="FT14" s="3">
        <v>10</v>
      </c>
      <c r="FU14" s="3">
        <v>28</v>
      </c>
      <c r="FW14" s="8" t="str">
        <f t="shared" si="42"/>
        <v>平成21年11月13日</v>
      </c>
      <c r="FX14" s="8" t="str">
        <f t="shared" si="43"/>
        <v>平成21年11月13日</v>
      </c>
      <c r="FY14" s="3">
        <v>21</v>
      </c>
      <c r="FZ14" s="3">
        <v>11</v>
      </c>
      <c r="GA14" s="3">
        <v>13</v>
      </c>
      <c r="GC14" s="8" t="str">
        <f t="shared" si="44"/>
        <v>平成21年11月13日</v>
      </c>
      <c r="GD14" s="10">
        <f t="shared" si="45"/>
        <v>0</v>
      </c>
      <c r="GE14" s="8" t="str">
        <f t="shared" si="67"/>
        <v>11月</v>
      </c>
      <c r="GG14" s="8" t="str">
        <f t="shared" si="46"/>
        <v>平成21年12月10日</v>
      </c>
      <c r="GH14" s="3">
        <v>21</v>
      </c>
      <c r="GI14" s="3">
        <v>12</v>
      </c>
      <c r="GJ14" s="3">
        <v>10</v>
      </c>
      <c r="GK14" s="8">
        <f t="shared" si="68"/>
      </c>
      <c r="GO14" s="8" t="str">
        <f t="shared" si="69"/>
        <v>月</v>
      </c>
    </row>
    <row r="15" spans="1:197" ht="12">
      <c r="A15" s="8">
        <f t="shared" si="47"/>
        <v>12</v>
      </c>
      <c r="B15" s="3" t="s">
        <v>223</v>
      </c>
      <c r="D15" s="8" t="str">
        <f t="shared" si="0"/>
        <v>平成21年10月8日</v>
      </c>
      <c r="E15" s="3">
        <v>21</v>
      </c>
      <c r="F15" s="3">
        <v>10</v>
      </c>
      <c r="G15" s="3">
        <v>8</v>
      </c>
      <c r="H15" s="3" t="s">
        <v>164</v>
      </c>
      <c r="I15" s="3" t="s">
        <v>143</v>
      </c>
      <c r="J15" s="3" t="s">
        <v>165</v>
      </c>
      <c r="M15" s="8" t="str">
        <f t="shared" si="1"/>
        <v>平成21年11月15日</v>
      </c>
      <c r="N15" s="3">
        <v>21</v>
      </c>
      <c r="O15" s="3">
        <v>11</v>
      </c>
      <c r="P15" s="3">
        <v>15</v>
      </c>
      <c r="Q15" s="8" t="str">
        <f>IF(M15="","",VLOOKUP(WEEKDAY(M15,1),リスト!$R$3:$S$9,2))</f>
        <v>日</v>
      </c>
      <c r="S15" s="8" t="str">
        <f t="shared" si="2"/>
        <v>13：00</v>
      </c>
      <c r="T15" s="4" t="s">
        <v>115</v>
      </c>
      <c r="U15" s="4" t="s">
        <v>116</v>
      </c>
      <c r="V15" s="8" t="str">
        <f t="shared" si="3"/>
        <v>16：00</v>
      </c>
      <c r="W15" s="4" t="s">
        <v>139</v>
      </c>
      <c r="X15" s="4" t="s">
        <v>116</v>
      </c>
      <c r="Y15" s="9">
        <f t="shared" si="48"/>
        <v>3</v>
      </c>
      <c r="Z15" s="13"/>
      <c r="AA15" s="3" t="s">
        <v>166</v>
      </c>
      <c r="AC15" s="3">
        <v>100</v>
      </c>
      <c r="AG15" s="8">
        <f t="shared" si="49"/>
        <v>100</v>
      </c>
      <c r="AI15" s="3">
        <v>1370</v>
      </c>
      <c r="AO15" s="8">
        <f t="shared" si="4"/>
        <v>0</v>
      </c>
      <c r="AP15" s="8">
        <f t="shared" si="5"/>
        <v>1370</v>
      </c>
      <c r="AQ15" s="8" t="str">
        <f t="shared" si="6"/>
        <v>¥0</v>
      </c>
      <c r="AR15" s="8" t="str">
        <f t="shared" si="7"/>
        <v>¥1,370</v>
      </c>
      <c r="AZ15" s="8">
        <f t="shared" si="8"/>
        <v>0</v>
      </c>
      <c r="BA15" s="8">
        <f t="shared" si="9"/>
        <v>0</v>
      </c>
      <c r="BB15" s="8" t="str">
        <f t="shared" si="10"/>
        <v>¥0</v>
      </c>
      <c r="BC15" s="8" t="str">
        <f t="shared" si="11"/>
        <v>¥0</v>
      </c>
      <c r="BK15" s="8">
        <f t="shared" si="12"/>
        <v>0</v>
      </c>
      <c r="BL15" s="8">
        <f t="shared" si="13"/>
        <v>0</v>
      </c>
      <c r="BM15" s="8" t="str">
        <f t="shared" si="14"/>
        <v>¥0</v>
      </c>
      <c r="BN15" s="8" t="str">
        <f t="shared" si="15"/>
        <v>¥0</v>
      </c>
      <c r="BP15" s="8" t="str">
        <f t="shared" si="16"/>
        <v>¥1,370</v>
      </c>
      <c r="BQ15" s="8" t="str">
        <f t="shared" si="17"/>
        <v>¥0</v>
      </c>
      <c r="BR15" s="8" t="str">
        <f t="shared" si="18"/>
        <v>¥0</v>
      </c>
      <c r="BS15" s="8" t="str">
        <f t="shared" si="19"/>
        <v>¥0</v>
      </c>
      <c r="BT15" s="8" t="str">
        <f t="shared" si="20"/>
        <v>¥0</v>
      </c>
      <c r="BU15" s="8" t="str">
        <f t="shared" si="50"/>
        <v>¥1,370</v>
      </c>
      <c r="BW15" s="3">
        <v>210</v>
      </c>
      <c r="BX15" s="3">
        <v>3</v>
      </c>
      <c r="BY15" s="3">
        <v>2</v>
      </c>
      <c r="BZ15" s="8">
        <f t="shared" si="21"/>
        <v>1260</v>
      </c>
      <c r="CA15" s="8" t="str">
        <f t="shared" si="51"/>
        <v>¥1,260</v>
      </c>
      <c r="CF15" s="8">
        <f t="shared" si="22"/>
        <v>0</v>
      </c>
      <c r="CG15" s="8" t="str">
        <f t="shared" si="52"/>
        <v>¥0</v>
      </c>
      <c r="CL15" s="8">
        <f t="shared" si="23"/>
        <v>0</v>
      </c>
      <c r="CM15" s="8" t="str">
        <f t="shared" si="53"/>
        <v>¥0</v>
      </c>
      <c r="CO15" s="8" t="str">
        <f t="shared" si="24"/>
        <v>¥1,260</v>
      </c>
      <c r="CT15" s="8">
        <f t="shared" si="70"/>
        <v>0</v>
      </c>
      <c r="CU15" s="8" t="str">
        <f t="shared" si="54"/>
        <v>¥0</v>
      </c>
      <c r="CZ15" s="8">
        <f t="shared" si="71"/>
        <v>0</v>
      </c>
      <c r="DA15" s="8" t="str">
        <f t="shared" si="55"/>
        <v>¥0</v>
      </c>
      <c r="DC15" s="8" t="str">
        <f t="shared" si="56"/>
        <v>¥0</v>
      </c>
      <c r="DE15" s="3">
        <v>1070</v>
      </c>
      <c r="DF15" s="3">
        <v>1</v>
      </c>
      <c r="DG15" s="8">
        <f t="shared" si="25"/>
        <v>1070</v>
      </c>
      <c r="DJ15" s="8">
        <f t="shared" si="26"/>
        <v>0</v>
      </c>
      <c r="DM15" s="8">
        <f t="shared" si="27"/>
        <v>0</v>
      </c>
      <c r="DP15" s="8">
        <f t="shared" si="28"/>
        <v>0</v>
      </c>
      <c r="DS15" s="8">
        <f t="shared" si="29"/>
        <v>0</v>
      </c>
      <c r="DV15" s="8">
        <f t="shared" si="30"/>
        <v>0</v>
      </c>
      <c r="DY15" s="8">
        <f t="shared" si="31"/>
        <v>0</v>
      </c>
      <c r="EC15" s="8" t="str">
        <f t="shared" si="57"/>
        <v>¥1,070</v>
      </c>
      <c r="EG15" s="8" t="str">
        <f t="shared" si="58"/>
        <v>¥1,370</v>
      </c>
      <c r="EK15" s="6">
        <v>100</v>
      </c>
      <c r="EL15" s="8" t="str">
        <f t="shared" si="59"/>
        <v>¥1,370</v>
      </c>
      <c r="EM15" s="8" t="str">
        <f t="shared" si="32"/>
        <v>¥0</v>
      </c>
      <c r="EO15" s="8" t="str">
        <f t="shared" si="60"/>
        <v>¥1,260</v>
      </c>
      <c r="EP15" s="11"/>
      <c r="EQ15" s="11"/>
      <c r="ER15" s="11"/>
      <c r="ES15" s="11">
        <v>100</v>
      </c>
      <c r="ET15" s="8" t="str">
        <f t="shared" si="61"/>
        <v>¥1,260</v>
      </c>
      <c r="EU15" s="8" t="str">
        <f t="shared" si="33"/>
        <v>¥0</v>
      </c>
      <c r="EW15" s="8" t="str">
        <f t="shared" si="62"/>
        <v>¥1,070</v>
      </c>
      <c r="FA15" s="6">
        <v>100</v>
      </c>
      <c r="FB15" s="8" t="str">
        <f t="shared" si="34"/>
        <v>¥1,070</v>
      </c>
      <c r="FC15" s="8" t="str">
        <f t="shared" si="35"/>
        <v>¥0</v>
      </c>
      <c r="FE15" s="8" t="str">
        <f t="shared" si="63"/>
        <v>¥3,700</v>
      </c>
      <c r="FF15" s="8" t="str">
        <f t="shared" si="64"/>
        <v>¥3,700</v>
      </c>
      <c r="FG15" s="8" t="str">
        <f t="shared" si="65"/>
        <v>¥0</v>
      </c>
      <c r="FI15" s="8">
        <f t="shared" si="36"/>
        <v>100</v>
      </c>
      <c r="FJ15" s="8">
        <f t="shared" si="37"/>
        <v>100</v>
      </c>
      <c r="FK15" s="8">
        <f t="shared" si="38"/>
        <v>100</v>
      </c>
      <c r="FM15" s="12">
        <f t="shared" si="39"/>
        <v>3700</v>
      </c>
      <c r="FN15" s="12" t="str">
        <f t="shared" si="40"/>
        <v>11月</v>
      </c>
      <c r="FO15" s="14"/>
      <c r="FP15" s="8" t="str">
        <f t="shared" si="66"/>
        <v>11月</v>
      </c>
      <c r="FQ15" s="14"/>
      <c r="FR15" s="8" t="str">
        <f t="shared" si="41"/>
        <v>平成21年10月8日</v>
      </c>
      <c r="FS15" s="3">
        <v>21</v>
      </c>
      <c r="FT15" s="3">
        <v>10</v>
      </c>
      <c r="FU15" s="3">
        <v>8</v>
      </c>
      <c r="FW15" s="8" t="str">
        <f t="shared" si="42"/>
        <v>平成21年11月15日</v>
      </c>
      <c r="FX15" s="8">
        <f t="shared" si="43"/>
      </c>
      <c r="GC15" s="8">
        <f t="shared" si="44"/>
      </c>
      <c r="GD15" s="10">
        <f t="shared" si="45"/>
        <v>0</v>
      </c>
      <c r="GE15" s="8" t="str">
        <f t="shared" si="67"/>
        <v>月</v>
      </c>
      <c r="GG15" s="8">
        <f t="shared" si="46"/>
      </c>
      <c r="GK15" s="8">
        <f t="shared" si="68"/>
      </c>
      <c r="GO15" s="8" t="str">
        <f t="shared" si="69"/>
        <v>月</v>
      </c>
    </row>
    <row r="16" spans="1:197" ht="12">
      <c r="A16" s="8">
        <f t="shared" si="47"/>
        <v>13</v>
      </c>
      <c r="B16" s="3" t="s">
        <v>223</v>
      </c>
      <c r="D16" s="8" t="str">
        <f t="shared" si="0"/>
        <v>平成21年11月12日</v>
      </c>
      <c r="E16" s="3">
        <v>21</v>
      </c>
      <c r="F16" s="3">
        <v>11</v>
      </c>
      <c r="G16" s="3">
        <v>12</v>
      </c>
      <c r="H16" s="3" t="s">
        <v>147</v>
      </c>
      <c r="I16" s="3" t="s">
        <v>136</v>
      </c>
      <c r="J16" s="3" t="s">
        <v>148</v>
      </c>
      <c r="K16" s="3" t="s">
        <v>133</v>
      </c>
      <c r="M16" s="8" t="str">
        <f t="shared" si="1"/>
        <v>平成21年11月16日</v>
      </c>
      <c r="N16" s="3">
        <v>21</v>
      </c>
      <c r="O16" s="3">
        <v>11</v>
      </c>
      <c r="P16" s="3">
        <v>16</v>
      </c>
      <c r="Q16" s="8" t="str">
        <f>IF(M16="","",VLOOKUP(WEEKDAY(M16,1),リスト!$R$3:$S$9,2))</f>
        <v>月</v>
      </c>
      <c r="S16" s="8" t="str">
        <f t="shared" si="2"/>
        <v>9：50</v>
      </c>
      <c r="T16" s="4" t="s">
        <v>134</v>
      </c>
      <c r="U16" s="4" t="s">
        <v>149</v>
      </c>
      <c r="V16" s="8" t="str">
        <f t="shared" si="3"/>
        <v>11：30</v>
      </c>
      <c r="W16" s="4" t="s">
        <v>150</v>
      </c>
      <c r="X16" s="4" t="s">
        <v>126</v>
      </c>
      <c r="Y16" s="9">
        <f t="shared" si="48"/>
        <v>2</v>
      </c>
      <c r="Z16" s="13"/>
      <c r="AA16" s="3" t="s">
        <v>151</v>
      </c>
      <c r="AE16" s="3">
        <v>9</v>
      </c>
      <c r="AG16" s="8">
        <f t="shared" si="49"/>
        <v>9</v>
      </c>
      <c r="AO16" s="8">
        <f t="shared" si="4"/>
        <v>0</v>
      </c>
      <c r="AP16" s="8">
        <f t="shared" si="5"/>
        <v>0</v>
      </c>
      <c r="AQ16" s="8" t="str">
        <f t="shared" si="6"/>
        <v>¥0</v>
      </c>
      <c r="AR16" s="8" t="str">
        <f t="shared" si="7"/>
        <v>¥0</v>
      </c>
      <c r="AZ16" s="8">
        <f t="shared" si="8"/>
        <v>0</v>
      </c>
      <c r="BA16" s="8">
        <f t="shared" si="9"/>
        <v>0</v>
      </c>
      <c r="BB16" s="8" t="str">
        <f t="shared" si="10"/>
        <v>¥0</v>
      </c>
      <c r="BC16" s="8" t="str">
        <f t="shared" si="11"/>
        <v>¥0</v>
      </c>
      <c r="BE16" s="3">
        <v>1740</v>
      </c>
      <c r="BK16" s="8">
        <f t="shared" si="12"/>
        <v>0</v>
      </c>
      <c r="BL16" s="8">
        <f t="shared" si="13"/>
        <v>1740</v>
      </c>
      <c r="BM16" s="8" t="str">
        <f t="shared" si="14"/>
        <v>¥0</v>
      </c>
      <c r="BN16" s="8" t="str">
        <f t="shared" si="15"/>
        <v>¥1,740</v>
      </c>
      <c r="BP16" s="8" t="str">
        <f t="shared" si="16"/>
        <v>¥1,740</v>
      </c>
      <c r="BQ16" s="8" t="str">
        <f t="shared" si="17"/>
        <v>¥0</v>
      </c>
      <c r="BR16" s="8" t="str">
        <f t="shared" si="18"/>
        <v>¥0</v>
      </c>
      <c r="BS16" s="8" t="str">
        <f t="shared" si="19"/>
        <v>¥0</v>
      </c>
      <c r="BT16" s="8" t="str">
        <f t="shared" si="20"/>
        <v>¥0</v>
      </c>
      <c r="BU16" s="8" t="str">
        <f t="shared" si="50"/>
        <v>¥1,740</v>
      </c>
      <c r="BZ16" s="8">
        <f t="shared" si="21"/>
        <v>0</v>
      </c>
      <c r="CA16" s="8" t="str">
        <f t="shared" si="51"/>
        <v>¥0</v>
      </c>
      <c r="CF16" s="8">
        <f t="shared" si="22"/>
        <v>0</v>
      </c>
      <c r="CG16" s="8" t="str">
        <f t="shared" si="52"/>
        <v>¥0</v>
      </c>
      <c r="CI16" s="3">
        <v>150</v>
      </c>
      <c r="CJ16" s="3">
        <v>2</v>
      </c>
      <c r="CK16" s="3">
        <v>1</v>
      </c>
      <c r="CL16" s="8">
        <f t="shared" si="23"/>
        <v>300</v>
      </c>
      <c r="CM16" s="8" t="str">
        <f t="shared" si="53"/>
        <v>¥300</v>
      </c>
      <c r="CO16" s="8" t="str">
        <f t="shared" si="24"/>
        <v>¥300</v>
      </c>
      <c r="CQ16" s="3">
        <v>150</v>
      </c>
      <c r="CR16" s="3">
        <v>2</v>
      </c>
      <c r="CS16" s="3">
        <v>1</v>
      </c>
      <c r="CT16" s="8">
        <f t="shared" si="70"/>
        <v>300</v>
      </c>
      <c r="CU16" s="8" t="str">
        <f t="shared" si="54"/>
        <v>¥300</v>
      </c>
      <c r="CW16" s="3">
        <v>150</v>
      </c>
      <c r="CX16" s="3">
        <v>2</v>
      </c>
      <c r="CY16" s="3">
        <v>1</v>
      </c>
      <c r="CZ16" s="8">
        <f t="shared" si="71"/>
        <v>300</v>
      </c>
      <c r="DA16" s="8" t="str">
        <f t="shared" si="55"/>
        <v>¥300</v>
      </c>
      <c r="DC16" s="8" t="str">
        <f t="shared" si="56"/>
        <v>¥600</v>
      </c>
      <c r="DG16" s="8">
        <f t="shared" si="25"/>
        <v>0</v>
      </c>
      <c r="DJ16" s="8">
        <f t="shared" si="26"/>
        <v>0</v>
      </c>
      <c r="DM16" s="8">
        <f t="shared" si="27"/>
        <v>0</v>
      </c>
      <c r="DP16" s="8">
        <f t="shared" si="28"/>
        <v>0</v>
      </c>
      <c r="DQ16" s="3">
        <v>320</v>
      </c>
      <c r="DR16" s="3">
        <v>1</v>
      </c>
      <c r="DS16" s="8">
        <f t="shared" si="29"/>
        <v>320</v>
      </c>
      <c r="DV16" s="8">
        <f t="shared" si="30"/>
        <v>0</v>
      </c>
      <c r="DY16" s="8">
        <f t="shared" si="31"/>
        <v>0</v>
      </c>
      <c r="EC16" s="8" t="str">
        <f t="shared" si="57"/>
        <v>¥320</v>
      </c>
      <c r="EE16" s="3" t="s">
        <v>152</v>
      </c>
      <c r="EG16" s="8" t="str">
        <f t="shared" si="58"/>
        <v>¥1,740</v>
      </c>
      <c r="EI16" s="6">
        <v>50</v>
      </c>
      <c r="EL16" s="8" t="str">
        <f t="shared" si="59"/>
        <v>¥870</v>
      </c>
      <c r="EM16" s="8" t="str">
        <f t="shared" si="32"/>
        <v>¥870</v>
      </c>
      <c r="EO16" s="8" t="str">
        <f t="shared" si="60"/>
        <v>¥900</v>
      </c>
      <c r="EP16" s="11"/>
      <c r="EQ16" s="11"/>
      <c r="ER16" s="11"/>
      <c r="ES16" s="11"/>
      <c r="ET16" s="8" t="str">
        <f t="shared" si="61"/>
        <v>¥0</v>
      </c>
      <c r="EU16" s="8" t="str">
        <f t="shared" si="33"/>
        <v>¥900</v>
      </c>
      <c r="EW16" s="8" t="str">
        <f t="shared" si="62"/>
        <v>¥320</v>
      </c>
      <c r="FB16" s="8" t="str">
        <f t="shared" si="34"/>
        <v>¥0</v>
      </c>
      <c r="FC16" s="8" t="str">
        <f t="shared" si="35"/>
        <v>¥320</v>
      </c>
      <c r="FE16" s="8" t="str">
        <f t="shared" si="63"/>
        <v>¥2,960</v>
      </c>
      <c r="FF16" s="8" t="str">
        <f t="shared" si="64"/>
        <v>¥870</v>
      </c>
      <c r="FG16" s="8" t="str">
        <f t="shared" si="65"/>
        <v>¥2,090</v>
      </c>
      <c r="FI16" s="8">
        <f t="shared" si="36"/>
        <v>50</v>
      </c>
      <c r="FJ16" s="8">
        <f t="shared" si="37"/>
        <v>0</v>
      </c>
      <c r="FK16" s="8">
        <f t="shared" si="38"/>
        <v>0</v>
      </c>
      <c r="FM16" s="12">
        <f t="shared" si="39"/>
        <v>870</v>
      </c>
      <c r="FN16" s="12" t="str">
        <f t="shared" si="40"/>
        <v>11月</v>
      </c>
      <c r="FO16" s="14"/>
      <c r="FP16" s="8" t="str">
        <f t="shared" si="66"/>
        <v>11月</v>
      </c>
      <c r="FQ16" s="14"/>
      <c r="FR16" s="8" t="str">
        <f t="shared" si="41"/>
        <v>平成21年11月12日</v>
      </c>
      <c r="FS16" s="3">
        <v>21</v>
      </c>
      <c r="FT16" s="3">
        <v>11</v>
      </c>
      <c r="FU16" s="3">
        <v>12</v>
      </c>
      <c r="FW16" s="8" t="str">
        <f t="shared" si="42"/>
        <v>平成21年11月16日</v>
      </c>
      <c r="FX16" s="8" t="str">
        <f t="shared" si="43"/>
        <v>平成21年11月16日</v>
      </c>
      <c r="FY16" s="3">
        <v>21</v>
      </c>
      <c r="FZ16" s="3">
        <v>11</v>
      </c>
      <c r="GA16" s="3">
        <v>16</v>
      </c>
      <c r="GC16" s="8" t="str">
        <f t="shared" si="44"/>
        <v>平成21年11月16日</v>
      </c>
      <c r="GD16" s="10">
        <f t="shared" si="45"/>
        <v>2090</v>
      </c>
      <c r="GE16" s="8" t="str">
        <f t="shared" si="67"/>
        <v>11月</v>
      </c>
      <c r="GG16" s="8" t="str">
        <f t="shared" si="46"/>
        <v>平成21年12月10日</v>
      </c>
      <c r="GH16" s="3">
        <v>21</v>
      </c>
      <c r="GI16" s="3">
        <v>12</v>
      </c>
      <c r="GJ16" s="3">
        <v>10</v>
      </c>
      <c r="GK16" s="8">
        <f t="shared" si="68"/>
      </c>
      <c r="GO16" s="8" t="str">
        <f t="shared" si="69"/>
        <v>月</v>
      </c>
    </row>
    <row r="17" spans="1:197" ht="12">
      <c r="A17" s="8">
        <f t="shared" si="47"/>
        <v>14</v>
      </c>
      <c r="B17" s="3" t="s">
        <v>223</v>
      </c>
      <c r="D17" s="8" t="str">
        <f t="shared" si="0"/>
        <v>平成21年10月16日</v>
      </c>
      <c r="E17" s="3">
        <v>21</v>
      </c>
      <c r="F17" s="3">
        <v>10</v>
      </c>
      <c r="G17" s="3">
        <v>16</v>
      </c>
      <c r="H17" s="3" t="s">
        <v>167</v>
      </c>
      <c r="I17" s="3" t="s">
        <v>168</v>
      </c>
      <c r="J17" s="3" t="s">
        <v>169</v>
      </c>
      <c r="K17" s="3" t="s">
        <v>170</v>
      </c>
      <c r="M17" s="8" t="str">
        <f t="shared" si="1"/>
        <v>平成21年11月17日</v>
      </c>
      <c r="N17" s="3">
        <v>21</v>
      </c>
      <c r="O17" s="3">
        <v>11</v>
      </c>
      <c r="P17" s="3">
        <v>17</v>
      </c>
      <c r="Q17" s="8" t="str">
        <f>IF(M17="","",VLOOKUP(WEEKDAY(M17,1),リスト!$R$3:$S$9,2))</f>
        <v>火</v>
      </c>
      <c r="S17" s="8" t="str">
        <f t="shared" si="2"/>
        <v>7：00</v>
      </c>
      <c r="T17" s="4" t="s">
        <v>234</v>
      </c>
      <c r="U17" s="4" t="s">
        <v>116</v>
      </c>
      <c r="V17" s="8" t="str">
        <f t="shared" si="3"/>
        <v>9：00</v>
      </c>
      <c r="W17" s="4" t="s">
        <v>235</v>
      </c>
      <c r="X17" s="4" t="s">
        <v>116</v>
      </c>
      <c r="Y17" s="9">
        <f t="shared" si="48"/>
        <v>2</v>
      </c>
      <c r="Z17" s="13"/>
      <c r="AA17" s="3" t="s">
        <v>171</v>
      </c>
      <c r="AC17" s="3">
        <v>20</v>
      </c>
      <c r="AG17" s="8">
        <f t="shared" si="49"/>
        <v>20</v>
      </c>
      <c r="AI17" s="3">
        <v>1370</v>
      </c>
      <c r="AO17" s="8">
        <f t="shared" si="4"/>
        <v>0</v>
      </c>
      <c r="AP17" s="8">
        <f t="shared" si="5"/>
        <v>1370</v>
      </c>
      <c r="AQ17" s="8" t="str">
        <f t="shared" si="6"/>
        <v>¥0</v>
      </c>
      <c r="AR17" s="8" t="str">
        <f t="shared" si="7"/>
        <v>¥1,370</v>
      </c>
      <c r="AZ17" s="8">
        <f t="shared" si="8"/>
        <v>0</v>
      </c>
      <c r="BA17" s="8">
        <f t="shared" si="9"/>
        <v>0</v>
      </c>
      <c r="BB17" s="8" t="str">
        <f t="shared" si="10"/>
        <v>¥0</v>
      </c>
      <c r="BC17" s="8" t="str">
        <f t="shared" si="11"/>
        <v>¥0</v>
      </c>
      <c r="BK17" s="8">
        <f t="shared" si="12"/>
        <v>0</v>
      </c>
      <c r="BL17" s="8">
        <f t="shared" si="13"/>
        <v>0</v>
      </c>
      <c r="BM17" s="8" t="str">
        <f t="shared" si="14"/>
        <v>¥0</v>
      </c>
      <c r="BN17" s="8" t="str">
        <f t="shared" si="15"/>
        <v>¥0</v>
      </c>
      <c r="BP17" s="8" t="str">
        <f t="shared" si="16"/>
        <v>¥1,370</v>
      </c>
      <c r="BQ17" s="8" t="str">
        <f t="shared" si="17"/>
        <v>¥0</v>
      </c>
      <c r="BR17" s="8" t="str">
        <f t="shared" si="18"/>
        <v>¥0</v>
      </c>
      <c r="BS17" s="8" t="str">
        <f t="shared" si="19"/>
        <v>¥0</v>
      </c>
      <c r="BT17" s="8" t="str">
        <f t="shared" si="20"/>
        <v>¥0</v>
      </c>
      <c r="BU17" s="8" t="str">
        <f t="shared" si="50"/>
        <v>¥1,370</v>
      </c>
      <c r="BZ17" s="8">
        <f t="shared" si="21"/>
        <v>0</v>
      </c>
      <c r="CA17" s="8" t="str">
        <f t="shared" si="51"/>
        <v>¥0</v>
      </c>
      <c r="CF17" s="8">
        <f t="shared" si="22"/>
        <v>0</v>
      </c>
      <c r="CG17" s="8" t="str">
        <f t="shared" si="52"/>
        <v>¥0</v>
      </c>
      <c r="CL17" s="8">
        <f t="shared" si="23"/>
        <v>0</v>
      </c>
      <c r="CM17" s="8" t="str">
        <f t="shared" si="53"/>
        <v>¥0</v>
      </c>
      <c r="CO17" s="8" t="str">
        <f t="shared" si="24"/>
        <v>¥0</v>
      </c>
      <c r="CT17" s="8">
        <f t="shared" si="70"/>
        <v>0</v>
      </c>
      <c r="CU17" s="8" t="str">
        <f t="shared" si="54"/>
        <v>¥0</v>
      </c>
      <c r="CZ17" s="8">
        <f t="shared" si="71"/>
        <v>0</v>
      </c>
      <c r="DA17" s="8" t="str">
        <f t="shared" si="55"/>
        <v>¥0</v>
      </c>
      <c r="DC17" s="8" t="str">
        <f t="shared" si="56"/>
        <v>¥0</v>
      </c>
      <c r="DG17" s="8">
        <f t="shared" si="25"/>
        <v>0</v>
      </c>
      <c r="DJ17" s="8">
        <f t="shared" si="26"/>
        <v>0</v>
      </c>
      <c r="DM17" s="8">
        <f t="shared" si="27"/>
        <v>0</v>
      </c>
      <c r="DP17" s="8">
        <f t="shared" si="28"/>
        <v>0</v>
      </c>
      <c r="DQ17" s="3">
        <v>320</v>
      </c>
      <c r="DR17" s="3">
        <v>1</v>
      </c>
      <c r="DS17" s="8">
        <f t="shared" si="29"/>
        <v>320</v>
      </c>
      <c r="DV17" s="8">
        <f t="shared" si="30"/>
        <v>0</v>
      </c>
      <c r="DY17" s="8">
        <f t="shared" si="31"/>
        <v>0</v>
      </c>
      <c r="EC17" s="8" t="str">
        <f t="shared" si="57"/>
        <v>¥320</v>
      </c>
      <c r="EE17" s="3" t="s">
        <v>163</v>
      </c>
      <c r="EG17" s="8" t="str">
        <f t="shared" si="58"/>
        <v>¥1,370</v>
      </c>
      <c r="EK17" s="6">
        <v>100</v>
      </c>
      <c r="EL17" s="8" t="str">
        <f t="shared" si="59"/>
        <v>¥1,370</v>
      </c>
      <c r="EM17" s="8" t="str">
        <f t="shared" si="32"/>
        <v>¥0</v>
      </c>
      <c r="EO17" s="8" t="str">
        <f t="shared" si="60"/>
        <v>¥0</v>
      </c>
      <c r="EP17" s="11"/>
      <c r="EQ17" s="11"/>
      <c r="ER17" s="11"/>
      <c r="ES17" s="11"/>
      <c r="ET17" s="8" t="str">
        <f t="shared" si="61"/>
        <v>¥0</v>
      </c>
      <c r="EU17" s="8" t="str">
        <f t="shared" si="33"/>
        <v>¥0</v>
      </c>
      <c r="EW17" s="8" t="str">
        <f t="shared" si="62"/>
        <v>¥320</v>
      </c>
      <c r="FA17" s="6">
        <v>100</v>
      </c>
      <c r="FB17" s="8" t="str">
        <f t="shared" si="34"/>
        <v>¥320</v>
      </c>
      <c r="FC17" s="8" t="str">
        <f t="shared" si="35"/>
        <v>¥0</v>
      </c>
      <c r="FE17" s="8" t="str">
        <f t="shared" si="63"/>
        <v>¥1,690</v>
      </c>
      <c r="FF17" s="8" t="str">
        <f t="shared" si="64"/>
        <v>¥1,690</v>
      </c>
      <c r="FG17" s="8" t="str">
        <f t="shared" si="65"/>
        <v>¥0</v>
      </c>
      <c r="FI17" s="8">
        <f t="shared" si="36"/>
        <v>100</v>
      </c>
      <c r="FJ17" s="8">
        <f t="shared" si="37"/>
        <v>0</v>
      </c>
      <c r="FK17" s="8">
        <f t="shared" si="38"/>
        <v>100</v>
      </c>
      <c r="FM17" s="12">
        <f t="shared" si="39"/>
        <v>1690</v>
      </c>
      <c r="FN17" s="12" t="str">
        <f t="shared" si="40"/>
        <v>11月</v>
      </c>
      <c r="FO17" s="14"/>
      <c r="FP17" s="8" t="str">
        <f t="shared" si="66"/>
        <v>11月</v>
      </c>
      <c r="FQ17" s="14"/>
      <c r="FR17" s="8" t="str">
        <f t="shared" si="41"/>
        <v>平成21年10月16日</v>
      </c>
      <c r="FS17" s="3">
        <v>21</v>
      </c>
      <c r="FT17" s="3">
        <v>10</v>
      </c>
      <c r="FU17" s="3">
        <v>16</v>
      </c>
      <c r="FW17" s="8" t="str">
        <f t="shared" si="42"/>
        <v>平成21年11月17日</v>
      </c>
      <c r="FX17" s="8">
        <f t="shared" si="43"/>
      </c>
      <c r="GC17" s="8">
        <f t="shared" si="44"/>
      </c>
      <c r="GD17" s="10">
        <f t="shared" si="45"/>
        <v>0</v>
      </c>
      <c r="GE17" s="8" t="str">
        <f t="shared" si="67"/>
        <v>月</v>
      </c>
      <c r="GG17" s="8">
        <f t="shared" si="46"/>
      </c>
      <c r="GK17" s="8">
        <f t="shared" si="68"/>
      </c>
      <c r="GO17" s="8" t="str">
        <f t="shared" si="69"/>
        <v>月</v>
      </c>
    </row>
    <row r="18" spans="1:197" ht="12">
      <c r="A18" s="8">
        <f t="shared" si="47"/>
        <v>15</v>
      </c>
      <c r="B18" s="3" t="s">
        <v>223</v>
      </c>
      <c r="D18" s="8" t="str">
        <f t="shared" si="0"/>
        <v>平成21年10月28日</v>
      </c>
      <c r="E18" s="3">
        <v>21</v>
      </c>
      <c r="F18" s="3">
        <v>10</v>
      </c>
      <c r="G18" s="3">
        <v>28</v>
      </c>
      <c r="H18" s="3" t="s">
        <v>158</v>
      </c>
      <c r="I18" s="3" t="s">
        <v>159</v>
      </c>
      <c r="J18" s="3" t="s">
        <v>160</v>
      </c>
      <c r="K18" s="3" t="s">
        <v>161</v>
      </c>
      <c r="M18" s="8" t="str">
        <f t="shared" si="1"/>
        <v>平成21年11月22日</v>
      </c>
      <c r="N18" s="3">
        <v>21</v>
      </c>
      <c r="O18" s="3">
        <v>11</v>
      </c>
      <c r="P18" s="3">
        <v>22</v>
      </c>
      <c r="Q18" s="8" t="str">
        <f>IF(M18="","",VLOOKUP(WEEKDAY(M18,1),リスト!$R$3:$S$9,2))</f>
        <v>日</v>
      </c>
      <c r="S18" s="8" t="str">
        <f t="shared" si="2"/>
        <v>11：00</v>
      </c>
      <c r="T18" s="4" t="s">
        <v>150</v>
      </c>
      <c r="U18" s="4" t="s">
        <v>116</v>
      </c>
      <c r="V18" s="8" t="str">
        <f t="shared" si="3"/>
        <v>13：00</v>
      </c>
      <c r="W18" s="4" t="s">
        <v>115</v>
      </c>
      <c r="X18" s="4" t="s">
        <v>116</v>
      </c>
      <c r="Y18" s="9">
        <f t="shared" si="48"/>
        <v>2</v>
      </c>
      <c r="Z18" s="13"/>
      <c r="AA18" s="3" t="s">
        <v>162</v>
      </c>
      <c r="AE18" s="3">
        <v>12</v>
      </c>
      <c r="AG18" s="8">
        <f t="shared" si="49"/>
        <v>12</v>
      </c>
      <c r="AO18" s="8">
        <f t="shared" si="4"/>
        <v>0</v>
      </c>
      <c r="AP18" s="8">
        <f t="shared" si="5"/>
        <v>0</v>
      </c>
      <c r="AQ18" s="8" t="str">
        <f t="shared" si="6"/>
        <v>¥0</v>
      </c>
      <c r="AR18" s="8" t="str">
        <f t="shared" si="7"/>
        <v>¥0</v>
      </c>
      <c r="AZ18" s="8">
        <f t="shared" si="8"/>
        <v>0</v>
      </c>
      <c r="BA18" s="8">
        <f t="shared" si="9"/>
        <v>0</v>
      </c>
      <c r="BB18" s="8" t="str">
        <f t="shared" si="10"/>
        <v>¥0</v>
      </c>
      <c r="BC18" s="8" t="str">
        <f t="shared" si="11"/>
        <v>¥0</v>
      </c>
      <c r="BE18" s="3">
        <v>1740</v>
      </c>
      <c r="BK18" s="8">
        <f t="shared" si="12"/>
        <v>0</v>
      </c>
      <c r="BL18" s="8">
        <f t="shared" si="13"/>
        <v>1740</v>
      </c>
      <c r="BM18" s="8" t="str">
        <f t="shared" si="14"/>
        <v>¥0</v>
      </c>
      <c r="BN18" s="8" t="str">
        <f t="shared" si="15"/>
        <v>¥1,740</v>
      </c>
      <c r="BP18" s="8" t="str">
        <f t="shared" si="16"/>
        <v>¥1,740</v>
      </c>
      <c r="BQ18" s="8" t="str">
        <f t="shared" si="17"/>
        <v>¥0</v>
      </c>
      <c r="BR18" s="8" t="str">
        <f t="shared" si="18"/>
        <v>¥0</v>
      </c>
      <c r="BS18" s="8" t="str">
        <f t="shared" si="19"/>
        <v>¥0</v>
      </c>
      <c r="BT18" s="8" t="str">
        <f t="shared" si="20"/>
        <v>¥0</v>
      </c>
      <c r="BU18" s="8" t="str">
        <f t="shared" si="50"/>
        <v>¥1,740</v>
      </c>
      <c r="BZ18" s="8">
        <f t="shared" si="21"/>
        <v>0</v>
      </c>
      <c r="CA18" s="8" t="str">
        <f t="shared" si="51"/>
        <v>¥0</v>
      </c>
      <c r="CF18" s="8">
        <f t="shared" si="22"/>
        <v>0</v>
      </c>
      <c r="CG18" s="8" t="str">
        <f t="shared" si="52"/>
        <v>¥0</v>
      </c>
      <c r="CI18" s="3">
        <v>150</v>
      </c>
      <c r="CJ18" s="3">
        <v>2</v>
      </c>
      <c r="CK18" s="3">
        <v>2</v>
      </c>
      <c r="CL18" s="8">
        <f t="shared" si="23"/>
        <v>600</v>
      </c>
      <c r="CM18" s="8" t="str">
        <f t="shared" si="53"/>
        <v>¥600</v>
      </c>
      <c r="CO18" s="8" t="str">
        <f t="shared" si="24"/>
        <v>¥600</v>
      </c>
      <c r="CQ18" s="3">
        <v>150</v>
      </c>
      <c r="CR18" s="3">
        <v>2</v>
      </c>
      <c r="CS18" s="3">
        <v>2</v>
      </c>
      <c r="CT18" s="8">
        <f t="shared" si="70"/>
        <v>600</v>
      </c>
      <c r="CU18" s="8" t="str">
        <f t="shared" si="54"/>
        <v>¥600</v>
      </c>
      <c r="CW18" s="3">
        <v>150</v>
      </c>
      <c r="CX18" s="3">
        <v>2</v>
      </c>
      <c r="CY18" s="3">
        <v>2</v>
      </c>
      <c r="CZ18" s="8">
        <f t="shared" si="71"/>
        <v>600</v>
      </c>
      <c r="DA18" s="8" t="str">
        <f t="shared" si="55"/>
        <v>¥600</v>
      </c>
      <c r="DC18" s="8" t="str">
        <f t="shared" si="56"/>
        <v>¥1,200</v>
      </c>
      <c r="DG18" s="8">
        <f t="shared" si="25"/>
        <v>0</v>
      </c>
      <c r="DJ18" s="8">
        <f t="shared" si="26"/>
        <v>0</v>
      </c>
      <c r="DM18" s="8">
        <f t="shared" si="27"/>
        <v>0</v>
      </c>
      <c r="DP18" s="8">
        <f t="shared" si="28"/>
        <v>0</v>
      </c>
      <c r="DQ18" s="3">
        <v>320</v>
      </c>
      <c r="DR18" s="3">
        <v>5</v>
      </c>
      <c r="DS18" s="8">
        <f t="shared" si="29"/>
        <v>1600</v>
      </c>
      <c r="DV18" s="8">
        <f t="shared" si="30"/>
        <v>0</v>
      </c>
      <c r="DY18" s="8">
        <f t="shared" si="31"/>
        <v>0</v>
      </c>
      <c r="EC18" s="8" t="str">
        <f t="shared" si="57"/>
        <v>¥1,600</v>
      </c>
      <c r="EE18" s="3" t="s">
        <v>163</v>
      </c>
      <c r="EG18" s="8" t="str">
        <f t="shared" si="58"/>
        <v>¥1,740</v>
      </c>
      <c r="EK18" s="6">
        <v>100</v>
      </c>
      <c r="EL18" s="8" t="str">
        <f t="shared" si="59"/>
        <v>¥1,740</v>
      </c>
      <c r="EM18" s="8" t="str">
        <f t="shared" si="32"/>
        <v>¥0</v>
      </c>
      <c r="EO18" s="8" t="str">
        <f t="shared" si="60"/>
        <v>¥1,800</v>
      </c>
      <c r="EP18" s="11"/>
      <c r="EQ18" s="11"/>
      <c r="ER18" s="11"/>
      <c r="ES18" s="11">
        <v>100</v>
      </c>
      <c r="ET18" s="8" t="str">
        <f t="shared" si="61"/>
        <v>¥1,800</v>
      </c>
      <c r="EU18" s="8" t="str">
        <f t="shared" si="33"/>
        <v>¥0</v>
      </c>
      <c r="EW18" s="8" t="str">
        <f t="shared" si="62"/>
        <v>¥1,600</v>
      </c>
      <c r="FA18" s="6">
        <v>100</v>
      </c>
      <c r="FB18" s="8" t="str">
        <f t="shared" si="34"/>
        <v>¥1,600</v>
      </c>
      <c r="FC18" s="8" t="str">
        <f t="shared" si="35"/>
        <v>¥0</v>
      </c>
      <c r="FE18" s="8" t="str">
        <f t="shared" si="63"/>
        <v>¥5,140</v>
      </c>
      <c r="FF18" s="8" t="str">
        <f t="shared" si="64"/>
        <v>¥5,140</v>
      </c>
      <c r="FG18" s="8" t="str">
        <f t="shared" si="65"/>
        <v>¥0</v>
      </c>
      <c r="FI18" s="8">
        <f t="shared" si="36"/>
        <v>100</v>
      </c>
      <c r="FJ18" s="8">
        <f t="shared" si="37"/>
        <v>100</v>
      </c>
      <c r="FK18" s="8">
        <f t="shared" si="38"/>
        <v>100</v>
      </c>
      <c r="FM18" s="12">
        <f t="shared" si="39"/>
        <v>5140</v>
      </c>
      <c r="FN18" s="12" t="str">
        <f t="shared" si="40"/>
        <v>11月</v>
      </c>
      <c r="FO18" s="14"/>
      <c r="FP18" s="8" t="str">
        <f t="shared" si="66"/>
        <v>11月</v>
      </c>
      <c r="FQ18" s="14"/>
      <c r="FR18" s="8" t="str">
        <f t="shared" si="41"/>
        <v>平成21年10月28日</v>
      </c>
      <c r="FS18" s="3">
        <v>21</v>
      </c>
      <c r="FT18" s="3">
        <v>10</v>
      </c>
      <c r="FU18" s="3">
        <v>28</v>
      </c>
      <c r="FW18" s="8" t="str">
        <f t="shared" si="42"/>
        <v>平成21年11月22日</v>
      </c>
      <c r="FX18" s="8">
        <f t="shared" si="43"/>
      </c>
      <c r="GC18" s="8">
        <f t="shared" si="44"/>
      </c>
      <c r="GD18" s="10">
        <f t="shared" si="45"/>
        <v>0</v>
      </c>
      <c r="GE18" s="8" t="str">
        <f t="shared" si="67"/>
        <v>月</v>
      </c>
      <c r="GG18" s="8">
        <f t="shared" si="46"/>
      </c>
      <c r="GK18" s="8">
        <f t="shared" si="68"/>
      </c>
      <c r="GO18" s="8" t="str">
        <f t="shared" si="69"/>
        <v>月</v>
      </c>
    </row>
    <row r="19" spans="1:197" ht="12">
      <c r="A19" s="8">
        <f t="shared" si="47"/>
        <v>16</v>
      </c>
      <c r="B19" s="3" t="s">
        <v>223</v>
      </c>
      <c r="D19" s="8" t="str">
        <f t="shared" si="0"/>
        <v>平成21年11月23日</v>
      </c>
      <c r="E19" s="3">
        <v>21</v>
      </c>
      <c r="F19" s="3">
        <v>11</v>
      </c>
      <c r="G19" s="3">
        <v>23</v>
      </c>
      <c r="H19" s="3" t="s">
        <v>164</v>
      </c>
      <c r="I19" s="3" t="s">
        <v>143</v>
      </c>
      <c r="J19" s="3" t="s">
        <v>165</v>
      </c>
      <c r="M19" s="8" t="str">
        <f t="shared" si="1"/>
        <v>平成21年11月23日</v>
      </c>
      <c r="N19" s="3">
        <v>21</v>
      </c>
      <c r="O19" s="3">
        <v>11</v>
      </c>
      <c r="P19" s="3">
        <v>23</v>
      </c>
      <c r="Q19" s="8" t="str">
        <f>IF(M19="","",VLOOKUP(WEEKDAY(M19,1),リスト!$R$3:$S$9,2))</f>
        <v>月</v>
      </c>
      <c r="S19" s="8" t="str">
        <f t="shared" si="2"/>
        <v>19：00</v>
      </c>
      <c r="T19" s="4" t="s">
        <v>140</v>
      </c>
      <c r="U19" s="4" t="s">
        <v>116</v>
      </c>
      <c r="V19" s="8" t="str">
        <f t="shared" si="3"/>
        <v>20：30</v>
      </c>
      <c r="W19" s="4" t="s">
        <v>172</v>
      </c>
      <c r="X19" s="4" t="s">
        <v>126</v>
      </c>
      <c r="Y19" s="9">
        <f t="shared" si="48"/>
        <v>2</v>
      </c>
      <c r="Z19" s="13"/>
      <c r="AA19" s="3" t="s">
        <v>173</v>
      </c>
      <c r="AC19" s="3">
        <v>20</v>
      </c>
      <c r="AG19" s="8">
        <f t="shared" si="49"/>
        <v>20</v>
      </c>
      <c r="AK19" s="3">
        <v>2140</v>
      </c>
      <c r="AO19" s="8">
        <f t="shared" si="4"/>
        <v>0</v>
      </c>
      <c r="AP19" s="8">
        <f t="shared" si="5"/>
        <v>2140</v>
      </c>
      <c r="AQ19" s="8" t="str">
        <f t="shared" si="6"/>
        <v>¥0</v>
      </c>
      <c r="AR19" s="8" t="str">
        <f t="shared" si="7"/>
        <v>¥2,140</v>
      </c>
      <c r="AZ19" s="8">
        <f t="shared" si="8"/>
        <v>0</v>
      </c>
      <c r="BA19" s="8">
        <f t="shared" si="9"/>
        <v>0</v>
      </c>
      <c r="BB19" s="8" t="str">
        <f t="shared" si="10"/>
        <v>¥0</v>
      </c>
      <c r="BC19" s="8" t="str">
        <f t="shared" si="11"/>
        <v>¥0</v>
      </c>
      <c r="BK19" s="8">
        <f t="shared" si="12"/>
        <v>0</v>
      </c>
      <c r="BL19" s="8">
        <f t="shared" si="13"/>
        <v>0</v>
      </c>
      <c r="BM19" s="8" t="str">
        <f t="shared" si="14"/>
        <v>¥0</v>
      </c>
      <c r="BN19" s="8" t="str">
        <f t="shared" si="15"/>
        <v>¥0</v>
      </c>
      <c r="BP19" s="8" t="str">
        <f t="shared" si="16"/>
        <v>¥0</v>
      </c>
      <c r="BQ19" s="8" t="str">
        <f t="shared" si="17"/>
        <v>¥0</v>
      </c>
      <c r="BR19" s="8" t="str">
        <f t="shared" si="18"/>
        <v>¥2,140</v>
      </c>
      <c r="BS19" s="8" t="str">
        <f t="shared" si="19"/>
        <v>¥0</v>
      </c>
      <c r="BT19" s="8" t="str">
        <f t="shared" si="20"/>
        <v>¥0</v>
      </c>
      <c r="BU19" s="8" t="str">
        <f t="shared" si="50"/>
        <v>¥2,140</v>
      </c>
      <c r="BW19" s="3">
        <v>210</v>
      </c>
      <c r="BX19" s="3">
        <v>2</v>
      </c>
      <c r="BY19" s="3">
        <v>2</v>
      </c>
      <c r="BZ19" s="8">
        <f t="shared" si="21"/>
        <v>840</v>
      </c>
      <c r="CA19" s="8" t="str">
        <f t="shared" si="51"/>
        <v>¥840</v>
      </c>
      <c r="CF19" s="8">
        <f t="shared" si="22"/>
        <v>0</v>
      </c>
      <c r="CG19" s="8" t="str">
        <f t="shared" si="52"/>
        <v>¥0</v>
      </c>
      <c r="CL19" s="8">
        <f t="shared" si="23"/>
        <v>0</v>
      </c>
      <c r="CM19" s="8" t="str">
        <f t="shared" si="53"/>
        <v>¥0</v>
      </c>
      <c r="CO19" s="8" t="str">
        <f t="shared" si="24"/>
        <v>¥840</v>
      </c>
      <c r="CT19" s="8">
        <f t="shared" si="70"/>
        <v>0</v>
      </c>
      <c r="CU19" s="8" t="str">
        <f t="shared" si="54"/>
        <v>¥0</v>
      </c>
      <c r="CZ19" s="8">
        <f t="shared" si="71"/>
        <v>0</v>
      </c>
      <c r="DA19" s="8" t="str">
        <f t="shared" si="55"/>
        <v>¥0</v>
      </c>
      <c r="DC19" s="8" t="str">
        <f t="shared" si="56"/>
        <v>¥0</v>
      </c>
      <c r="DG19" s="8">
        <f t="shared" si="25"/>
        <v>0</v>
      </c>
      <c r="DJ19" s="8">
        <f t="shared" si="26"/>
        <v>0</v>
      </c>
      <c r="DM19" s="8">
        <f t="shared" si="27"/>
        <v>0</v>
      </c>
      <c r="DP19" s="8">
        <f t="shared" si="28"/>
        <v>0</v>
      </c>
      <c r="DS19" s="8">
        <f t="shared" si="29"/>
        <v>0</v>
      </c>
      <c r="DV19" s="8">
        <f t="shared" si="30"/>
        <v>0</v>
      </c>
      <c r="DY19" s="8">
        <f t="shared" si="31"/>
        <v>0</v>
      </c>
      <c r="EC19" s="8" t="str">
        <f t="shared" si="57"/>
        <v>¥0</v>
      </c>
      <c r="EE19" s="3" t="s">
        <v>163</v>
      </c>
      <c r="EG19" s="8" t="str">
        <f t="shared" si="58"/>
        <v>¥2,140</v>
      </c>
      <c r="EK19" s="6">
        <v>100</v>
      </c>
      <c r="EL19" s="8" t="str">
        <f t="shared" si="59"/>
        <v>¥2,140</v>
      </c>
      <c r="EM19" s="8" t="str">
        <f t="shared" si="32"/>
        <v>¥0</v>
      </c>
      <c r="EO19" s="8" t="str">
        <f t="shared" si="60"/>
        <v>¥840</v>
      </c>
      <c r="EP19" s="11"/>
      <c r="EQ19" s="11"/>
      <c r="ER19" s="11"/>
      <c r="ES19" s="11">
        <v>100</v>
      </c>
      <c r="ET19" s="8" t="str">
        <f t="shared" si="61"/>
        <v>¥840</v>
      </c>
      <c r="EU19" s="8" t="str">
        <f t="shared" si="33"/>
        <v>¥0</v>
      </c>
      <c r="EW19" s="8" t="str">
        <f t="shared" si="62"/>
        <v>¥0</v>
      </c>
      <c r="FB19" s="8" t="str">
        <f t="shared" si="34"/>
        <v>¥0</v>
      </c>
      <c r="FC19" s="8" t="str">
        <f t="shared" si="35"/>
        <v>¥0</v>
      </c>
      <c r="FE19" s="8" t="str">
        <f t="shared" si="63"/>
        <v>¥2,980</v>
      </c>
      <c r="FF19" s="8" t="str">
        <f t="shared" si="64"/>
        <v>¥2,980</v>
      </c>
      <c r="FG19" s="8" t="str">
        <f t="shared" si="65"/>
        <v>¥0</v>
      </c>
      <c r="FI19" s="8">
        <f t="shared" si="36"/>
        <v>100</v>
      </c>
      <c r="FJ19" s="8">
        <f t="shared" si="37"/>
        <v>100</v>
      </c>
      <c r="FK19" s="8">
        <f t="shared" si="38"/>
        <v>0</v>
      </c>
      <c r="FM19" s="12">
        <f t="shared" si="39"/>
        <v>2980</v>
      </c>
      <c r="FN19" s="12" t="str">
        <f t="shared" si="40"/>
        <v>11月</v>
      </c>
      <c r="FO19" s="14"/>
      <c r="FP19" s="8" t="str">
        <f t="shared" si="66"/>
        <v>11月</v>
      </c>
      <c r="FQ19" s="14"/>
      <c r="FR19" s="8" t="str">
        <f t="shared" si="41"/>
        <v>平成21年11月23日</v>
      </c>
      <c r="FS19" s="3">
        <v>21</v>
      </c>
      <c r="FT19" s="3">
        <v>11</v>
      </c>
      <c r="FU19" s="3">
        <v>23</v>
      </c>
      <c r="FW19" s="8" t="str">
        <f t="shared" si="42"/>
        <v>平成21年11月23日</v>
      </c>
      <c r="FX19" s="8">
        <f t="shared" si="43"/>
      </c>
      <c r="GC19" s="8">
        <f t="shared" si="44"/>
      </c>
      <c r="GD19" s="10">
        <f t="shared" si="45"/>
        <v>0</v>
      </c>
      <c r="GE19" s="8" t="str">
        <f t="shared" si="67"/>
        <v>月</v>
      </c>
      <c r="GG19" s="8">
        <f t="shared" si="46"/>
      </c>
      <c r="GK19" s="8">
        <f t="shared" si="68"/>
      </c>
      <c r="GO19" s="8" t="str">
        <f t="shared" si="69"/>
        <v>月</v>
      </c>
    </row>
    <row r="20" spans="1:197" ht="12">
      <c r="A20" s="8">
        <f t="shared" si="47"/>
        <v>17</v>
      </c>
      <c r="B20" s="3" t="s">
        <v>223</v>
      </c>
      <c r="D20" s="8" t="str">
        <f t="shared" si="0"/>
        <v>平成21年11月28日</v>
      </c>
      <c r="E20" s="3">
        <v>21</v>
      </c>
      <c r="F20" s="3">
        <v>11</v>
      </c>
      <c r="G20" s="3">
        <v>28</v>
      </c>
      <c r="H20" s="3" t="s">
        <v>122</v>
      </c>
      <c r="I20" s="3" t="s">
        <v>123</v>
      </c>
      <c r="J20" s="3" t="s">
        <v>124</v>
      </c>
      <c r="K20" s="3" t="s">
        <v>125</v>
      </c>
      <c r="M20" s="8" t="str">
        <f t="shared" si="1"/>
        <v>平成21年11月28日</v>
      </c>
      <c r="N20" s="3">
        <v>21</v>
      </c>
      <c r="O20" s="3">
        <v>11</v>
      </c>
      <c r="P20" s="3">
        <v>28</v>
      </c>
      <c r="Q20" s="8" t="str">
        <f>IF(M20="","",VLOOKUP(WEEKDAY(M20,1),リスト!$R$3:$S$9,2))</f>
        <v>土</v>
      </c>
      <c r="S20" s="8" t="str">
        <f t="shared" si="2"/>
        <v>10：00</v>
      </c>
      <c r="T20" s="4" t="s">
        <v>155</v>
      </c>
      <c r="U20" s="4" t="s">
        <v>116</v>
      </c>
      <c r="V20" s="8" t="str">
        <f t="shared" si="3"/>
        <v>12：00</v>
      </c>
      <c r="W20" s="4" t="s">
        <v>156</v>
      </c>
      <c r="X20" s="4" t="s">
        <v>116</v>
      </c>
      <c r="Y20" s="9">
        <f t="shared" si="48"/>
        <v>2</v>
      </c>
      <c r="Z20" s="13"/>
      <c r="AA20" s="3" t="s">
        <v>174</v>
      </c>
      <c r="AC20" s="3">
        <v>12</v>
      </c>
      <c r="AG20" s="8">
        <f t="shared" si="49"/>
        <v>12</v>
      </c>
      <c r="AI20" s="3">
        <v>1370</v>
      </c>
      <c r="AO20" s="8">
        <f t="shared" si="4"/>
        <v>0</v>
      </c>
      <c r="AP20" s="8">
        <f t="shared" si="5"/>
        <v>1370</v>
      </c>
      <c r="AQ20" s="8" t="str">
        <f t="shared" si="6"/>
        <v>¥0</v>
      </c>
      <c r="AR20" s="8" t="str">
        <f t="shared" si="7"/>
        <v>¥1,370</v>
      </c>
      <c r="AZ20" s="8">
        <f t="shared" si="8"/>
        <v>0</v>
      </c>
      <c r="BA20" s="8">
        <f t="shared" si="9"/>
        <v>0</v>
      </c>
      <c r="BB20" s="8" t="str">
        <f t="shared" si="10"/>
        <v>¥0</v>
      </c>
      <c r="BC20" s="8" t="str">
        <f t="shared" si="11"/>
        <v>¥0</v>
      </c>
      <c r="BK20" s="8">
        <f t="shared" si="12"/>
        <v>0</v>
      </c>
      <c r="BL20" s="8">
        <f t="shared" si="13"/>
        <v>0</v>
      </c>
      <c r="BM20" s="8" t="str">
        <f t="shared" si="14"/>
        <v>¥0</v>
      </c>
      <c r="BN20" s="8" t="str">
        <f t="shared" si="15"/>
        <v>¥0</v>
      </c>
      <c r="BP20" s="8" t="str">
        <f t="shared" si="16"/>
        <v>¥1,370</v>
      </c>
      <c r="BQ20" s="8" t="str">
        <f t="shared" si="17"/>
        <v>¥0</v>
      </c>
      <c r="BR20" s="8" t="str">
        <f t="shared" si="18"/>
        <v>¥0</v>
      </c>
      <c r="BS20" s="8" t="str">
        <f t="shared" si="19"/>
        <v>¥0</v>
      </c>
      <c r="BT20" s="8" t="str">
        <f t="shared" si="20"/>
        <v>¥0</v>
      </c>
      <c r="BU20" s="8" t="str">
        <f t="shared" si="50"/>
        <v>¥1,370</v>
      </c>
      <c r="BZ20" s="8">
        <f t="shared" si="21"/>
        <v>0</v>
      </c>
      <c r="CA20" s="8" t="str">
        <f t="shared" si="51"/>
        <v>¥0</v>
      </c>
      <c r="CF20" s="8">
        <f t="shared" si="22"/>
        <v>0</v>
      </c>
      <c r="CG20" s="8" t="str">
        <f t="shared" si="52"/>
        <v>¥0</v>
      </c>
      <c r="CL20" s="8">
        <f t="shared" si="23"/>
        <v>0</v>
      </c>
      <c r="CM20" s="8" t="str">
        <f t="shared" si="53"/>
        <v>¥0</v>
      </c>
      <c r="CO20" s="8" t="str">
        <f t="shared" si="24"/>
        <v>¥0</v>
      </c>
      <c r="CT20" s="8">
        <f t="shared" si="70"/>
        <v>0</v>
      </c>
      <c r="CU20" s="8" t="str">
        <f t="shared" si="54"/>
        <v>¥0</v>
      </c>
      <c r="CZ20" s="8">
        <f t="shared" si="71"/>
        <v>0</v>
      </c>
      <c r="DA20" s="8" t="str">
        <f t="shared" si="55"/>
        <v>¥0</v>
      </c>
      <c r="DC20" s="8" t="str">
        <f t="shared" si="56"/>
        <v>¥0</v>
      </c>
      <c r="DG20" s="8">
        <f t="shared" si="25"/>
        <v>0</v>
      </c>
      <c r="DJ20" s="8">
        <f t="shared" si="26"/>
        <v>0</v>
      </c>
      <c r="DM20" s="8">
        <f t="shared" si="27"/>
        <v>0</v>
      </c>
      <c r="DP20" s="8">
        <f t="shared" si="28"/>
        <v>0</v>
      </c>
      <c r="DS20" s="8">
        <f t="shared" si="29"/>
        <v>0</v>
      </c>
      <c r="DV20" s="8">
        <f t="shared" si="30"/>
        <v>0</v>
      </c>
      <c r="DY20" s="8">
        <f t="shared" si="31"/>
        <v>0</v>
      </c>
      <c r="EC20" s="8" t="str">
        <f t="shared" si="57"/>
        <v>¥0</v>
      </c>
      <c r="EE20" s="3" t="s">
        <v>129</v>
      </c>
      <c r="EG20" s="8" t="str">
        <f t="shared" si="58"/>
        <v>¥1,370</v>
      </c>
      <c r="EH20" s="6">
        <v>100</v>
      </c>
      <c r="EL20" s="8" t="str">
        <f t="shared" si="59"/>
        <v>¥1,370</v>
      </c>
      <c r="EM20" s="8" t="str">
        <f t="shared" si="32"/>
        <v>¥0</v>
      </c>
      <c r="EO20" s="8" t="str">
        <f t="shared" si="60"/>
        <v>¥0</v>
      </c>
      <c r="EP20" s="11"/>
      <c r="EQ20" s="11"/>
      <c r="ER20" s="11"/>
      <c r="ES20" s="11"/>
      <c r="ET20" s="8" t="str">
        <f t="shared" si="61"/>
        <v>¥0</v>
      </c>
      <c r="EU20" s="8" t="str">
        <f t="shared" si="33"/>
        <v>¥0</v>
      </c>
      <c r="EW20" s="8" t="str">
        <f t="shared" si="62"/>
        <v>¥0</v>
      </c>
      <c r="FB20" s="8" t="str">
        <f t="shared" si="34"/>
        <v>¥0</v>
      </c>
      <c r="FC20" s="8" t="str">
        <f t="shared" si="35"/>
        <v>¥0</v>
      </c>
      <c r="FE20" s="8" t="str">
        <f t="shared" si="63"/>
        <v>¥1,370</v>
      </c>
      <c r="FF20" s="8" t="str">
        <f t="shared" si="64"/>
        <v>¥1,370</v>
      </c>
      <c r="FG20" s="8" t="str">
        <f t="shared" si="65"/>
        <v>¥0</v>
      </c>
      <c r="FI20" s="8">
        <f t="shared" si="36"/>
        <v>100</v>
      </c>
      <c r="FJ20" s="8">
        <f t="shared" si="37"/>
        <v>0</v>
      </c>
      <c r="FK20" s="8">
        <f t="shared" si="38"/>
        <v>0</v>
      </c>
      <c r="FM20" s="12">
        <f t="shared" si="39"/>
        <v>1370</v>
      </c>
      <c r="FN20" s="12" t="str">
        <f t="shared" si="40"/>
        <v>11月</v>
      </c>
      <c r="FO20" s="14"/>
      <c r="FP20" s="8" t="str">
        <f t="shared" si="66"/>
        <v>11月</v>
      </c>
      <c r="FQ20" s="14"/>
      <c r="FR20" s="8" t="str">
        <f t="shared" si="41"/>
        <v>平成21年11月28日</v>
      </c>
      <c r="FS20" s="3">
        <v>21</v>
      </c>
      <c r="FT20" s="3">
        <v>11</v>
      </c>
      <c r="FU20" s="3">
        <v>28</v>
      </c>
      <c r="FW20" s="8" t="str">
        <f t="shared" si="42"/>
        <v>平成21年11月28日</v>
      </c>
      <c r="FX20" s="8">
        <f t="shared" si="43"/>
      </c>
      <c r="GC20" s="8">
        <f t="shared" si="44"/>
      </c>
      <c r="GD20" s="10">
        <f t="shared" si="45"/>
        <v>0</v>
      </c>
      <c r="GE20" s="8" t="str">
        <f t="shared" si="67"/>
        <v>月</v>
      </c>
      <c r="GG20" s="8">
        <f t="shared" si="46"/>
      </c>
      <c r="GK20" s="8">
        <f t="shared" si="68"/>
      </c>
      <c r="GO20" s="8" t="str">
        <f t="shared" si="69"/>
        <v>月</v>
      </c>
    </row>
    <row r="21" spans="1:197" ht="12">
      <c r="A21" s="8">
        <f t="shared" si="47"/>
        <v>18</v>
      </c>
      <c r="B21" s="3" t="s">
        <v>223</v>
      </c>
      <c r="D21" s="8" t="str">
        <f t="shared" si="0"/>
        <v>平成21年10月16日</v>
      </c>
      <c r="E21" s="3">
        <v>21</v>
      </c>
      <c r="F21" s="3">
        <v>10</v>
      </c>
      <c r="G21" s="3">
        <v>16</v>
      </c>
      <c r="H21" s="3" t="s">
        <v>167</v>
      </c>
      <c r="I21" s="3" t="s">
        <v>168</v>
      </c>
      <c r="J21" s="3" t="s">
        <v>169</v>
      </c>
      <c r="K21" s="3" t="s">
        <v>170</v>
      </c>
      <c r="M21" s="8" t="str">
        <f t="shared" si="1"/>
        <v>平成21年11月28日</v>
      </c>
      <c r="N21" s="3">
        <v>21</v>
      </c>
      <c r="O21" s="3">
        <v>11</v>
      </c>
      <c r="P21" s="3">
        <v>28</v>
      </c>
      <c r="Q21" s="8" t="str">
        <f>IF(M21="","",VLOOKUP(WEEKDAY(M21,1),リスト!$R$3:$S$9,2))</f>
        <v>土</v>
      </c>
      <c r="S21" s="8" t="str">
        <f t="shared" si="2"/>
        <v>9：00</v>
      </c>
      <c r="T21" s="4" t="s">
        <v>134</v>
      </c>
      <c r="U21" s="4" t="s">
        <v>116</v>
      </c>
      <c r="V21" s="8" t="str">
        <f t="shared" si="3"/>
        <v>14：00</v>
      </c>
      <c r="W21" s="4" t="s">
        <v>127</v>
      </c>
      <c r="X21" s="4" t="s">
        <v>116</v>
      </c>
      <c r="Y21" s="9">
        <f t="shared" si="48"/>
        <v>5</v>
      </c>
      <c r="Z21" s="13"/>
      <c r="AA21" s="3" t="s">
        <v>175</v>
      </c>
      <c r="AC21" s="3">
        <v>40</v>
      </c>
      <c r="AD21" s="3">
        <v>40</v>
      </c>
      <c r="AE21" s="3">
        <v>40</v>
      </c>
      <c r="AG21" s="8">
        <f t="shared" si="49"/>
        <v>120</v>
      </c>
      <c r="AL21" s="3">
        <v>2290</v>
      </c>
      <c r="AO21" s="8">
        <f t="shared" si="4"/>
        <v>0</v>
      </c>
      <c r="AP21" s="8">
        <f t="shared" si="5"/>
        <v>2290</v>
      </c>
      <c r="AQ21" s="8" t="str">
        <f t="shared" si="6"/>
        <v>¥0</v>
      </c>
      <c r="AR21" s="8" t="str">
        <f t="shared" si="7"/>
        <v>¥2,290</v>
      </c>
      <c r="AW21" s="3">
        <v>1570</v>
      </c>
      <c r="AZ21" s="8">
        <f t="shared" si="8"/>
        <v>0</v>
      </c>
      <c r="BA21" s="8">
        <f t="shared" si="9"/>
        <v>1570</v>
      </c>
      <c r="BB21" s="8" t="str">
        <f t="shared" si="10"/>
        <v>¥0</v>
      </c>
      <c r="BC21" s="8" t="str">
        <f t="shared" si="11"/>
        <v>¥1,570</v>
      </c>
      <c r="BH21" s="3">
        <v>2900</v>
      </c>
      <c r="BK21" s="8">
        <f t="shared" si="12"/>
        <v>0</v>
      </c>
      <c r="BL21" s="8">
        <f t="shared" si="13"/>
        <v>2900</v>
      </c>
      <c r="BM21" s="8" t="str">
        <f t="shared" si="14"/>
        <v>¥0</v>
      </c>
      <c r="BN21" s="8" t="str">
        <f t="shared" si="15"/>
        <v>¥2,900</v>
      </c>
      <c r="BP21" s="8" t="str">
        <f t="shared" si="16"/>
        <v>¥0</v>
      </c>
      <c r="BQ21" s="8" t="str">
        <f t="shared" si="17"/>
        <v>¥0</v>
      </c>
      <c r="BR21" s="8" t="str">
        <f t="shared" si="18"/>
        <v>¥0</v>
      </c>
      <c r="BS21" s="8" t="str">
        <f t="shared" si="19"/>
        <v>¥6,760</v>
      </c>
      <c r="BT21" s="8" t="str">
        <f t="shared" si="20"/>
        <v>¥0</v>
      </c>
      <c r="BU21" s="8" t="str">
        <f t="shared" si="50"/>
        <v>¥6,760</v>
      </c>
      <c r="BZ21" s="8">
        <f t="shared" si="21"/>
        <v>0</v>
      </c>
      <c r="CA21" s="8" t="str">
        <f t="shared" si="51"/>
        <v>¥0</v>
      </c>
      <c r="CF21" s="8">
        <f t="shared" si="22"/>
        <v>0</v>
      </c>
      <c r="CG21" s="8" t="str">
        <f t="shared" si="52"/>
        <v>¥0</v>
      </c>
      <c r="CL21" s="8">
        <f t="shared" si="23"/>
        <v>0</v>
      </c>
      <c r="CM21" s="8" t="str">
        <f t="shared" si="53"/>
        <v>¥0</v>
      </c>
      <c r="CO21" s="8" t="str">
        <f t="shared" si="24"/>
        <v>¥0</v>
      </c>
      <c r="CT21" s="8">
        <f t="shared" si="70"/>
        <v>0</v>
      </c>
      <c r="CU21" s="8" t="str">
        <f t="shared" si="54"/>
        <v>¥0</v>
      </c>
      <c r="CZ21" s="8">
        <f t="shared" si="71"/>
        <v>0</v>
      </c>
      <c r="DA21" s="8" t="str">
        <f t="shared" si="55"/>
        <v>¥0</v>
      </c>
      <c r="DC21" s="8" t="str">
        <f t="shared" si="56"/>
        <v>¥0</v>
      </c>
      <c r="DG21" s="8">
        <f t="shared" si="25"/>
        <v>0</v>
      </c>
      <c r="DJ21" s="8">
        <f t="shared" si="26"/>
        <v>0</v>
      </c>
      <c r="DM21" s="8">
        <f t="shared" si="27"/>
        <v>0</v>
      </c>
      <c r="DP21" s="8">
        <f t="shared" si="28"/>
        <v>0</v>
      </c>
      <c r="DQ21" s="3">
        <v>320</v>
      </c>
      <c r="DR21" s="3">
        <v>5</v>
      </c>
      <c r="DS21" s="8">
        <f t="shared" si="29"/>
        <v>1600</v>
      </c>
      <c r="DV21" s="8">
        <f t="shared" si="30"/>
        <v>0</v>
      </c>
      <c r="DY21" s="8">
        <f t="shared" si="31"/>
        <v>0</v>
      </c>
      <c r="EC21" s="8" t="str">
        <f t="shared" si="57"/>
        <v>¥1,600</v>
      </c>
      <c r="EE21" s="3" t="s">
        <v>163</v>
      </c>
      <c r="EG21" s="8" t="str">
        <f t="shared" si="58"/>
        <v>¥6,760</v>
      </c>
      <c r="EK21" s="6">
        <v>100</v>
      </c>
      <c r="EL21" s="8" t="str">
        <f t="shared" si="59"/>
        <v>¥6,760</v>
      </c>
      <c r="EM21" s="8" t="str">
        <f t="shared" si="32"/>
        <v>¥0</v>
      </c>
      <c r="EO21" s="8" t="str">
        <f t="shared" si="60"/>
        <v>¥0</v>
      </c>
      <c r="EP21" s="11"/>
      <c r="EQ21" s="11"/>
      <c r="ER21" s="11"/>
      <c r="ES21" s="11">
        <v>100</v>
      </c>
      <c r="ET21" s="8" t="str">
        <f t="shared" si="61"/>
        <v>¥0</v>
      </c>
      <c r="EU21" s="8" t="str">
        <f t="shared" si="33"/>
        <v>¥0</v>
      </c>
      <c r="EW21" s="8" t="str">
        <f t="shared" si="62"/>
        <v>¥1,600</v>
      </c>
      <c r="FA21" s="6">
        <v>100</v>
      </c>
      <c r="FB21" s="8" t="str">
        <f t="shared" si="34"/>
        <v>¥1,600</v>
      </c>
      <c r="FC21" s="8" t="str">
        <f t="shared" si="35"/>
        <v>¥0</v>
      </c>
      <c r="FE21" s="8" t="str">
        <f t="shared" si="63"/>
        <v>¥8,360</v>
      </c>
      <c r="FF21" s="8" t="str">
        <f t="shared" si="64"/>
        <v>¥8,360</v>
      </c>
      <c r="FG21" s="8" t="str">
        <f t="shared" si="65"/>
        <v>¥0</v>
      </c>
      <c r="FI21" s="8">
        <f t="shared" si="36"/>
        <v>100</v>
      </c>
      <c r="FJ21" s="8">
        <f t="shared" si="37"/>
        <v>100</v>
      </c>
      <c r="FK21" s="8">
        <f t="shared" si="38"/>
        <v>100</v>
      </c>
      <c r="FM21" s="12">
        <f t="shared" si="39"/>
        <v>8360</v>
      </c>
      <c r="FN21" s="12" t="str">
        <f t="shared" si="40"/>
        <v>11月</v>
      </c>
      <c r="FO21" s="14"/>
      <c r="FP21" s="8" t="str">
        <f t="shared" si="66"/>
        <v>11月</v>
      </c>
      <c r="FQ21" s="14"/>
      <c r="FR21" s="8" t="str">
        <f t="shared" si="41"/>
        <v>平成21年10月16日</v>
      </c>
      <c r="FS21" s="3">
        <v>21</v>
      </c>
      <c r="FT21" s="3">
        <v>10</v>
      </c>
      <c r="FU21" s="3">
        <v>16</v>
      </c>
      <c r="FW21" s="8" t="str">
        <f t="shared" si="42"/>
        <v>平成21年11月28日</v>
      </c>
      <c r="FX21" s="8">
        <f t="shared" si="43"/>
      </c>
      <c r="GC21" s="8">
        <f t="shared" si="44"/>
      </c>
      <c r="GD21" s="10">
        <f t="shared" si="45"/>
        <v>0</v>
      </c>
      <c r="GE21" s="8" t="str">
        <f t="shared" si="67"/>
        <v>月</v>
      </c>
      <c r="GG21" s="8">
        <f t="shared" si="46"/>
      </c>
      <c r="GK21" s="8">
        <f t="shared" si="68"/>
      </c>
      <c r="GO21" s="8" t="str">
        <f t="shared" si="69"/>
        <v>月</v>
      </c>
    </row>
    <row r="22" spans="1:197" ht="12">
      <c r="A22" s="8">
        <f t="shared" si="47"/>
        <v>19</v>
      </c>
      <c r="B22" s="3" t="s">
        <v>223</v>
      </c>
      <c r="D22" s="8" t="str">
        <f t="shared" si="0"/>
        <v>平成21年11月30日</v>
      </c>
      <c r="E22" s="3">
        <v>21</v>
      </c>
      <c r="F22" s="3">
        <v>11</v>
      </c>
      <c r="G22" s="3">
        <v>30</v>
      </c>
      <c r="H22" s="3" t="s">
        <v>147</v>
      </c>
      <c r="I22" s="3" t="s">
        <v>136</v>
      </c>
      <c r="J22" s="3" t="s">
        <v>148</v>
      </c>
      <c r="K22" s="3" t="s">
        <v>133</v>
      </c>
      <c r="M22" s="8" t="str">
        <f t="shared" si="1"/>
        <v>平成21年12月7日</v>
      </c>
      <c r="N22" s="3">
        <v>21</v>
      </c>
      <c r="O22" s="3">
        <v>12</v>
      </c>
      <c r="P22" s="3">
        <v>7</v>
      </c>
      <c r="Q22" s="8" t="str">
        <f>IF(M22="","",VLOOKUP(WEEKDAY(M22,1),リスト!$R$3:$S$9,2))</f>
        <v>月</v>
      </c>
      <c r="S22" s="8" t="str">
        <f t="shared" si="2"/>
        <v>9：30</v>
      </c>
      <c r="T22" s="4" t="s">
        <v>134</v>
      </c>
      <c r="U22" s="4" t="s">
        <v>126</v>
      </c>
      <c r="V22" s="8" t="str">
        <f t="shared" si="3"/>
        <v>11：30</v>
      </c>
      <c r="W22" s="4" t="s">
        <v>150</v>
      </c>
      <c r="X22" s="4" t="s">
        <v>126</v>
      </c>
      <c r="Y22" s="9">
        <f t="shared" si="48"/>
        <v>2</v>
      </c>
      <c r="Z22" s="13"/>
      <c r="AA22" s="3" t="s">
        <v>151</v>
      </c>
      <c r="AE22" s="3">
        <v>9</v>
      </c>
      <c r="AG22" s="8">
        <f t="shared" si="49"/>
        <v>9</v>
      </c>
      <c r="AO22" s="8">
        <f t="shared" si="4"/>
        <v>0</v>
      </c>
      <c r="AP22" s="8">
        <f t="shared" si="5"/>
        <v>0</v>
      </c>
      <c r="AQ22" s="8" t="str">
        <f t="shared" si="6"/>
        <v>¥0</v>
      </c>
      <c r="AR22" s="8" t="str">
        <f t="shared" si="7"/>
        <v>¥0</v>
      </c>
      <c r="AZ22" s="8">
        <f t="shared" si="8"/>
        <v>0</v>
      </c>
      <c r="BA22" s="8">
        <f t="shared" si="9"/>
        <v>0</v>
      </c>
      <c r="BB22" s="8" t="str">
        <f t="shared" si="10"/>
        <v>¥0</v>
      </c>
      <c r="BC22" s="8" t="str">
        <f t="shared" si="11"/>
        <v>¥0</v>
      </c>
      <c r="BE22" s="3">
        <v>1740</v>
      </c>
      <c r="BK22" s="8">
        <f t="shared" si="12"/>
        <v>0</v>
      </c>
      <c r="BL22" s="8">
        <f t="shared" si="13"/>
        <v>1740</v>
      </c>
      <c r="BM22" s="8" t="str">
        <f t="shared" si="14"/>
        <v>¥0</v>
      </c>
      <c r="BN22" s="8" t="str">
        <f t="shared" si="15"/>
        <v>¥1,740</v>
      </c>
      <c r="BP22" s="8" t="str">
        <f t="shared" si="16"/>
        <v>¥1,740</v>
      </c>
      <c r="BQ22" s="8" t="str">
        <f t="shared" si="17"/>
        <v>¥0</v>
      </c>
      <c r="BR22" s="8" t="str">
        <f t="shared" si="18"/>
        <v>¥0</v>
      </c>
      <c r="BS22" s="8" t="str">
        <f t="shared" si="19"/>
        <v>¥0</v>
      </c>
      <c r="BT22" s="8" t="str">
        <f t="shared" si="20"/>
        <v>¥0</v>
      </c>
      <c r="BU22" s="8" t="str">
        <f t="shared" si="50"/>
        <v>¥1,740</v>
      </c>
      <c r="BZ22" s="8">
        <f t="shared" si="21"/>
        <v>0</v>
      </c>
      <c r="CA22" s="8" t="str">
        <f t="shared" si="51"/>
        <v>¥0</v>
      </c>
      <c r="CF22" s="8">
        <f t="shared" si="22"/>
        <v>0</v>
      </c>
      <c r="CG22" s="8" t="str">
        <f t="shared" si="52"/>
        <v>¥0</v>
      </c>
      <c r="CI22" s="3">
        <v>150</v>
      </c>
      <c r="CJ22" s="3">
        <v>2</v>
      </c>
      <c r="CK22" s="3">
        <v>2</v>
      </c>
      <c r="CL22" s="8">
        <f t="shared" si="23"/>
        <v>600</v>
      </c>
      <c r="CM22" s="8" t="str">
        <f t="shared" si="53"/>
        <v>¥600</v>
      </c>
      <c r="CO22" s="8" t="str">
        <f t="shared" si="24"/>
        <v>¥600</v>
      </c>
      <c r="CQ22" s="3">
        <v>150</v>
      </c>
      <c r="CR22" s="3">
        <v>2</v>
      </c>
      <c r="CS22" s="3">
        <v>2</v>
      </c>
      <c r="CT22" s="8">
        <f t="shared" si="70"/>
        <v>600</v>
      </c>
      <c r="CU22" s="8" t="str">
        <f t="shared" si="54"/>
        <v>¥600</v>
      </c>
      <c r="CW22" s="3">
        <v>150</v>
      </c>
      <c r="CX22" s="3">
        <v>2</v>
      </c>
      <c r="CY22" s="3">
        <v>2</v>
      </c>
      <c r="CZ22" s="8">
        <f t="shared" si="71"/>
        <v>600</v>
      </c>
      <c r="DA22" s="8" t="str">
        <f t="shared" si="55"/>
        <v>¥600</v>
      </c>
      <c r="DC22" s="8" t="str">
        <f t="shared" si="56"/>
        <v>¥1,200</v>
      </c>
      <c r="DG22" s="8">
        <f t="shared" si="25"/>
        <v>0</v>
      </c>
      <c r="DJ22" s="8">
        <f t="shared" si="26"/>
        <v>0</v>
      </c>
      <c r="DM22" s="8">
        <f t="shared" si="27"/>
        <v>0</v>
      </c>
      <c r="DP22" s="8">
        <f t="shared" si="28"/>
        <v>0</v>
      </c>
      <c r="DQ22" s="3">
        <v>320</v>
      </c>
      <c r="DR22" s="3">
        <v>1</v>
      </c>
      <c r="DS22" s="8">
        <f t="shared" si="29"/>
        <v>320</v>
      </c>
      <c r="DV22" s="8">
        <f t="shared" si="30"/>
        <v>0</v>
      </c>
      <c r="DY22" s="8">
        <f t="shared" si="31"/>
        <v>0</v>
      </c>
      <c r="EC22" s="8" t="str">
        <f t="shared" si="57"/>
        <v>¥320</v>
      </c>
      <c r="EE22" s="3" t="s">
        <v>152</v>
      </c>
      <c r="EG22" s="8" t="str">
        <f t="shared" si="58"/>
        <v>¥1,740</v>
      </c>
      <c r="EI22" s="6">
        <v>50</v>
      </c>
      <c r="EL22" s="8" t="str">
        <f t="shared" si="59"/>
        <v>¥870</v>
      </c>
      <c r="EM22" s="8" t="str">
        <f t="shared" si="32"/>
        <v>¥870</v>
      </c>
      <c r="EO22" s="8" t="str">
        <f t="shared" si="60"/>
        <v>¥1,800</v>
      </c>
      <c r="EP22" s="11"/>
      <c r="EQ22" s="11"/>
      <c r="ER22" s="11"/>
      <c r="ES22" s="11"/>
      <c r="ET22" s="8" t="str">
        <f t="shared" si="61"/>
        <v>¥0</v>
      </c>
      <c r="EU22" s="8" t="str">
        <f t="shared" si="33"/>
        <v>¥1,800</v>
      </c>
      <c r="EW22" s="8" t="str">
        <f t="shared" si="62"/>
        <v>¥320</v>
      </c>
      <c r="FB22" s="8" t="str">
        <f t="shared" si="34"/>
        <v>¥0</v>
      </c>
      <c r="FC22" s="8" t="str">
        <f t="shared" si="35"/>
        <v>¥320</v>
      </c>
      <c r="FE22" s="8" t="str">
        <f t="shared" si="63"/>
        <v>¥3,860</v>
      </c>
      <c r="FF22" s="8" t="str">
        <f t="shared" si="64"/>
        <v>¥870</v>
      </c>
      <c r="FG22" s="8" t="str">
        <f t="shared" si="65"/>
        <v>¥2,990</v>
      </c>
      <c r="FI22" s="8">
        <f t="shared" si="36"/>
        <v>50</v>
      </c>
      <c r="FJ22" s="8">
        <f t="shared" si="37"/>
        <v>0</v>
      </c>
      <c r="FK22" s="8">
        <f t="shared" si="38"/>
        <v>0</v>
      </c>
      <c r="FM22" s="12">
        <f t="shared" si="39"/>
        <v>870</v>
      </c>
      <c r="FN22" s="12" t="str">
        <f t="shared" si="40"/>
        <v>12月</v>
      </c>
      <c r="FO22" s="14"/>
      <c r="FP22" s="8" t="str">
        <f t="shared" si="66"/>
        <v>12月</v>
      </c>
      <c r="FQ22" s="14"/>
      <c r="FR22" s="8" t="str">
        <f t="shared" si="41"/>
        <v>平成21年11月30日</v>
      </c>
      <c r="FS22" s="3">
        <v>21</v>
      </c>
      <c r="FT22" s="3">
        <v>11</v>
      </c>
      <c r="FU22" s="3">
        <v>30</v>
      </c>
      <c r="FW22" s="8" t="str">
        <f t="shared" si="42"/>
        <v>平成21年12月7日</v>
      </c>
      <c r="FX22" s="8" t="str">
        <f t="shared" si="43"/>
        <v>平成21年12月7日</v>
      </c>
      <c r="FY22" s="3">
        <v>21</v>
      </c>
      <c r="FZ22" s="3">
        <v>12</v>
      </c>
      <c r="GA22" s="3">
        <v>7</v>
      </c>
      <c r="GC22" s="8" t="str">
        <f t="shared" si="44"/>
        <v>平成21年12月7日</v>
      </c>
      <c r="GD22" s="10">
        <f t="shared" si="45"/>
        <v>2990</v>
      </c>
      <c r="GE22" s="8" t="str">
        <f t="shared" si="67"/>
        <v>12月</v>
      </c>
      <c r="GG22" s="8" t="str">
        <f t="shared" si="46"/>
        <v>平成21年12月30日</v>
      </c>
      <c r="GH22" s="3">
        <v>21</v>
      </c>
      <c r="GI22" s="3">
        <v>12</v>
      </c>
      <c r="GJ22" s="3">
        <v>30</v>
      </c>
      <c r="GK22" s="8">
        <f t="shared" si="68"/>
      </c>
      <c r="GO22" s="8" t="str">
        <f t="shared" si="69"/>
        <v>月</v>
      </c>
    </row>
    <row r="23" spans="1:197" ht="12">
      <c r="A23" s="8">
        <f t="shared" si="47"/>
        <v>20</v>
      </c>
      <c r="B23" s="3" t="s">
        <v>223</v>
      </c>
      <c r="D23" s="8" t="str">
        <f t="shared" si="0"/>
        <v>平成21年12月2日</v>
      </c>
      <c r="E23" s="3">
        <v>21</v>
      </c>
      <c r="F23" s="3">
        <v>12</v>
      </c>
      <c r="G23" s="3">
        <v>2</v>
      </c>
      <c r="H23" s="3" t="s">
        <v>130</v>
      </c>
      <c r="I23" s="3" t="s">
        <v>136</v>
      </c>
      <c r="J23" s="3" t="s">
        <v>137</v>
      </c>
      <c r="K23" s="3" t="s">
        <v>133</v>
      </c>
      <c r="M23" s="8" t="str">
        <f t="shared" si="1"/>
        <v>平成21年12月11日</v>
      </c>
      <c r="N23" s="3">
        <v>21</v>
      </c>
      <c r="O23" s="3">
        <v>12</v>
      </c>
      <c r="P23" s="3">
        <v>11</v>
      </c>
      <c r="Q23" s="8" t="str">
        <f>IF(M23="","",VLOOKUP(WEEKDAY(M23,1),リスト!$R$3:$S$9,2))</f>
        <v>金</v>
      </c>
      <c r="S23" s="8" t="str">
        <f t="shared" si="2"/>
        <v>13：00</v>
      </c>
      <c r="T23" s="4" t="s">
        <v>115</v>
      </c>
      <c r="U23" s="4" t="s">
        <v>116</v>
      </c>
      <c r="V23" s="8" t="str">
        <f t="shared" si="3"/>
        <v>15：00</v>
      </c>
      <c r="W23" s="4" t="s">
        <v>153</v>
      </c>
      <c r="X23" s="4" t="s">
        <v>116</v>
      </c>
      <c r="Y23" s="9">
        <f t="shared" si="48"/>
        <v>2</v>
      </c>
      <c r="Z23" s="13"/>
      <c r="AA23" s="3" t="s">
        <v>176</v>
      </c>
      <c r="AC23" s="3">
        <v>20</v>
      </c>
      <c r="AD23" s="3">
        <v>20</v>
      </c>
      <c r="AG23" s="8">
        <f t="shared" si="49"/>
        <v>40</v>
      </c>
      <c r="AJ23" s="3">
        <v>1370</v>
      </c>
      <c r="AO23" s="8">
        <f t="shared" si="4"/>
        <v>0</v>
      </c>
      <c r="AP23" s="8">
        <f t="shared" si="5"/>
        <v>1370</v>
      </c>
      <c r="AQ23" s="8" t="str">
        <f t="shared" si="6"/>
        <v>¥0</v>
      </c>
      <c r="AR23" s="8" t="str">
        <f t="shared" si="7"/>
        <v>¥1,370</v>
      </c>
      <c r="AU23" s="3">
        <v>940</v>
      </c>
      <c r="AZ23" s="8">
        <f t="shared" si="8"/>
        <v>0</v>
      </c>
      <c r="BA23" s="8">
        <f t="shared" si="9"/>
        <v>940</v>
      </c>
      <c r="BB23" s="8" t="str">
        <f t="shared" si="10"/>
        <v>¥0</v>
      </c>
      <c r="BC23" s="8" t="str">
        <f t="shared" si="11"/>
        <v>¥940</v>
      </c>
      <c r="BK23" s="8">
        <f t="shared" si="12"/>
        <v>0</v>
      </c>
      <c r="BL23" s="8">
        <f t="shared" si="13"/>
        <v>0</v>
      </c>
      <c r="BM23" s="8" t="str">
        <f t="shared" si="14"/>
        <v>¥0</v>
      </c>
      <c r="BN23" s="8" t="str">
        <f t="shared" si="15"/>
        <v>¥0</v>
      </c>
      <c r="BP23" s="8" t="str">
        <f t="shared" si="16"/>
        <v>¥0</v>
      </c>
      <c r="BQ23" s="8" t="str">
        <f t="shared" si="17"/>
        <v>¥2,310</v>
      </c>
      <c r="BR23" s="8" t="str">
        <f t="shared" si="18"/>
        <v>¥0</v>
      </c>
      <c r="BS23" s="8" t="str">
        <f t="shared" si="19"/>
        <v>¥0</v>
      </c>
      <c r="BT23" s="8" t="str">
        <f t="shared" si="20"/>
        <v>¥0</v>
      </c>
      <c r="BU23" s="8" t="str">
        <f t="shared" si="50"/>
        <v>¥2,310</v>
      </c>
      <c r="BW23" s="3">
        <v>210</v>
      </c>
      <c r="BX23" s="3">
        <v>2</v>
      </c>
      <c r="BY23" s="3">
        <v>2</v>
      </c>
      <c r="BZ23" s="8">
        <f t="shared" si="21"/>
        <v>840</v>
      </c>
      <c r="CA23" s="8" t="str">
        <f t="shared" si="51"/>
        <v>¥840</v>
      </c>
      <c r="CC23" s="3">
        <v>150</v>
      </c>
      <c r="CD23" s="3">
        <v>2</v>
      </c>
      <c r="CE23" s="3">
        <v>2</v>
      </c>
      <c r="CF23" s="8">
        <f t="shared" si="22"/>
        <v>600</v>
      </c>
      <c r="CG23" s="8" t="str">
        <f t="shared" si="52"/>
        <v>¥600</v>
      </c>
      <c r="CL23" s="8">
        <f t="shared" si="23"/>
        <v>0</v>
      </c>
      <c r="CM23" s="8" t="str">
        <f t="shared" si="53"/>
        <v>¥0</v>
      </c>
      <c r="CO23" s="8" t="str">
        <f t="shared" si="24"/>
        <v>¥1,440</v>
      </c>
      <c r="CT23" s="8">
        <f t="shared" si="70"/>
        <v>0</v>
      </c>
      <c r="CU23" s="8" t="str">
        <f t="shared" si="54"/>
        <v>¥0</v>
      </c>
      <c r="CZ23" s="8">
        <f t="shared" si="71"/>
        <v>0</v>
      </c>
      <c r="DA23" s="8" t="str">
        <f t="shared" si="55"/>
        <v>¥0</v>
      </c>
      <c r="DC23" s="8" t="str">
        <f t="shared" si="56"/>
        <v>¥0</v>
      </c>
      <c r="DG23" s="8">
        <f t="shared" si="25"/>
        <v>0</v>
      </c>
      <c r="DJ23" s="8">
        <f t="shared" si="26"/>
        <v>0</v>
      </c>
      <c r="DM23" s="8">
        <f t="shared" si="27"/>
        <v>0</v>
      </c>
      <c r="DP23" s="8">
        <f t="shared" si="28"/>
        <v>0</v>
      </c>
      <c r="DS23" s="8">
        <f t="shared" si="29"/>
        <v>0</v>
      </c>
      <c r="DV23" s="8">
        <f t="shared" si="30"/>
        <v>0</v>
      </c>
      <c r="DY23" s="8">
        <f t="shared" si="31"/>
        <v>0</v>
      </c>
      <c r="EC23" s="8" t="str">
        <f t="shared" si="57"/>
        <v>¥0</v>
      </c>
      <c r="EE23" s="3" t="s">
        <v>152</v>
      </c>
      <c r="EG23" s="8" t="str">
        <f t="shared" si="58"/>
        <v>¥2,310</v>
      </c>
      <c r="EI23" s="6">
        <v>50</v>
      </c>
      <c r="EL23" s="8" t="str">
        <f t="shared" si="59"/>
        <v>¥1,155</v>
      </c>
      <c r="EM23" s="8" t="str">
        <f t="shared" si="32"/>
        <v>¥1,155</v>
      </c>
      <c r="EO23" s="8" t="str">
        <f t="shared" si="60"/>
        <v>¥1,440</v>
      </c>
      <c r="EP23" s="11"/>
      <c r="EQ23" s="11"/>
      <c r="ER23" s="11"/>
      <c r="ES23" s="11"/>
      <c r="ET23" s="8" t="str">
        <f t="shared" si="61"/>
        <v>¥0</v>
      </c>
      <c r="EU23" s="8" t="str">
        <f t="shared" si="33"/>
        <v>¥1,440</v>
      </c>
      <c r="EW23" s="8" t="str">
        <f t="shared" si="62"/>
        <v>¥0</v>
      </c>
      <c r="FB23" s="8" t="str">
        <f t="shared" si="34"/>
        <v>¥0</v>
      </c>
      <c r="FC23" s="8" t="str">
        <f t="shared" si="35"/>
        <v>¥0</v>
      </c>
      <c r="FE23" s="8" t="str">
        <f t="shared" si="63"/>
        <v>¥3,750</v>
      </c>
      <c r="FF23" s="8" t="str">
        <f t="shared" si="64"/>
        <v>¥1,155</v>
      </c>
      <c r="FG23" s="8" t="str">
        <f t="shared" si="65"/>
        <v>¥2,595</v>
      </c>
      <c r="FI23" s="8">
        <f t="shared" si="36"/>
        <v>50</v>
      </c>
      <c r="FJ23" s="8">
        <f t="shared" si="37"/>
        <v>0</v>
      </c>
      <c r="FK23" s="8">
        <f t="shared" si="38"/>
        <v>0</v>
      </c>
      <c r="FM23" s="12">
        <f t="shared" si="39"/>
        <v>1155</v>
      </c>
      <c r="FN23" s="12" t="str">
        <f t="shared" si="40"/>
        <v>12月</v>
      </c>
      <c r="FO23" s="14"/>
      <c r="FP23" s="8" t="str">
        <f t="shared" si="66"/>
        <v>12月</v>
      </c>
      <c r="FQ23" s="14"/>
      <c r="FR23" s="8" t="str">
        <f t="shared" si="41"/>
        <v>平成21年12月2日</v>
      </c>
      <c r="FS23" s="3">
        <v>21</v>
      </c>
      <c r="FT23" s="3">
        <v>12</v>
      </c>
      <c r="FU23" s="3">
        <v>2</v>
      </c>
      <c r="FW23" s="8" t="str">
        <f t="shared" si="42"/>
        <v>平成21年12月11日</v>
      </c>
      <c r="FX23" s="8" t="str">
        <f t="shared" si="43"/>
        <v>平成21年12月11日</v>
      </c>
      <c r="FY23" s="3">
        <v>21</v>
      </c>
      <c r="FZ23" s="3">
        <v>12</v>
      </c>
      <c r="GA23" s="3">
        <v>11</v>
      </c>
      <c r="GC23" s="8" t="str">
        <f t="shared" si="44"/>
        <v>平成21年12月11日</v>
      </c>
      <c r="GD23" s="10">
        <f t="shared" si="45"/>
        <v>2595</v>
      </c>
      <c r="GE23" s="8" t="str">
        <f t="shared" si="67"/>
        <v>12月</v>
      </c>
      <c r="GG23" s="8" t="str">
        <f t="shared" si="46"/>
        <v>平成22年1月10日</v>
      </c>
      <c r="GH23" s="3">
        <v>22</v>
      </c>
      <c r="GI23" s="3">
        <v>1</v>
      </c>
      <c r="GJ23" s="3">
        <v>10</v>
      </c>
      <c r="GK23" s="8">
        <f t="shared" si="68"/>
      </c>
      <c r="GO23" s="8" t="str">
        <f t="shared" si="69"/>
        <v>月</v>
      </c>
    </row>
    <row r="24" spans="1:197" ht="12">
      <c r="A24" s="8">
        <f t="shared" si="47"/>
        <v>21</v>
      </c>
      <c r="B24" s="3" t="s">
        <v>223</v>
      </c>
      <c r="D24" s="8" t="str">
        <f t="shared" si="0"/>
        <v>平成21年12月11日</v>
      </c>
      <c r="E24" s="3">
        <v>21</v>
      </c>
      <c r="F24" s="3">
        <v>12</v>
      </c>
      <c r="G24" s="3">
        <v>11</v>
      </c>
      <c r="H24" s="3" t="s">
        <v>177</v>
      </c>
      <c r="I24" s="3" t="s">
        <v>178</v>
      </c>
      <c r="J24" s="3" t="s">
        <v>179</v>
      </c>
      <c r="K24" s="3" t="s">
        <v>180</v>
      </c>
      <c r="M24" s="8" t="str">
        <f t="shared" si="1"/>
        <v>平成21年12月11日</v>
      </c>
      <c r="N24" s="3">
        <v>21</v>
      </c>
      <c r="O24" s="3">
        <v>12</v>
      </c>
      <c r="P24" s="3">
        <v>11</v>
      </c>
      <c r="Q24" s="8" t="str">
        <f>IF(M24="","",VLOOKUP(WEEKDAY(M24,1),リスト!$R$3:$S$9,2))</f>
        <v>金</v>
      </c>
      <c r="S24" s="8" t="str">
        <f t="shared" si="2"/>
        <v>13：00</v>
      </c>
      <c r="T24" s="4" t="s">
        <v>115</v>
      </c>
      <c r="U24" s="4" t="s">
        <v>116</v>
      </c>
      <c r="V24" s="8" t="str">
        <f t="shared" si="3"/>
        <v>17：00</v>
      </c>
      <c r="W24" s="4" t="s">
        <v>117</v>
      </c>
      <c r="X24" s="4" t="s">
        <v>116</v>
      </c>
      <c r="Y24" s="9">
        <f t="shared" si="48"/>
        <v>4</v>
      </c>
      <c r="Z24" s="13"/>
      <c r="AA24" s="3" t="s">
        <v>181</v>
      </c>
      <c r="AC24" s="3">
        <v>20</v>
      </c>
      <c r="AG24" s="8">
        <f t="shared" si="49"/>
        <v>20</v>
      </c>
      <c r="AJ24" s="3">
        <v>1370</v>
      </c>
      <c r="AO24" s="8">
        <f t="shared" si="4"/>
        <v>0</v>
      </c>
      <c r="AP24" s="8">
        <f t="shared" si="5"/>
        <v>1370</v>
      </c>
      <c r="AQ24" s="8" t="str">
        <f t="shared" si="6"/>
        <v>¥0</v>
      </c>
      <c r="AR24" s="8" t="str">
        <f t="shared" si="7"/>
        <v>¥1,370</v>
      </c>
      <c r="AZ24" s="8">
        <f t="shared" si="8"/>
        <v>0</v>
      </c>
      <c r="BA24" s="8">
        <f t="shared" si="9"/>
        <v>0</v>
      </c>
      <c r="BB24" s="8" t="str">
        <f t="shared" si="10"/>
        <v>¥0</v>
      </c>
      <c r="BC24" s="8" t="str">
        <f t="shared" si="11"/>
        <v>¥0</v>
      </c>
      <c r="BK24" s="8">
        <f t="shared" si="12"/>
        <v>0</v>
      </c>
      <c r="BL24" s="8">
        <f t="shared" si="13"/>
        <v>0</v>
      </c>
      <c r="BM24" s="8" t="str">
        <f t="shared" si="14"/>
        <v>¥0</v>
      </c>
      <c r="BN24" s="8" t="str">
        <f t="shared" si="15"/>
        <v>¥0</v>
      </c>
      <c r="BP24" s="8" t="str">
        <f t="shared" si="16"/>
        <v>¥0</v>
      </c>
      <c r="BQ24" s="8" t="str">
        <f t="shared" si="17"/>
        <v>¥1,370</v>
      </c>
      <c r="BR24" s="8" t="str">
        <f t="shared" si="18"/>
        <v>¥0</v>
      </c>
      <c r="BS24" s="8" t="str">
        <f t="shared" si="19"/>
        <v>¥0</v>
      </c>
      <c r="BT24" s="8" t="str">
        <f t="shared" si="20"/>
        <v>¥0</v>
      </c>
      <c r="BU24" s="8" t="str">
        <f t="shared" si="50"/>
        <v>¥1,370</v>
      </c>
      <c r="BW24" s="3">
        <v>210</v>
      </c>
      <c r="BX24" s="3">
        <v>1</v>
      </c>
      <c r="BY24" s="3">
        <v>2</v>
      </c>
      <c r="BZ24" s="8">
        <f t="shared" si="21"/>
        <v>420</v>
      </c>
      <c r="CA24" s="8" t="str">
        <f t="shared" si="51"/>
        <v>¥420</v>
      </c>
      <c r="CF24" s="8">
        <f t="shared" si="22"/>
        <v>0</v>
      </c>
      <c r="CG24" s="8" t="str">
        <f t="shared" si="52"/>
        <v>¥0</v>
      </c>
      <c r="CL24" s="8">
        <f t="shared" si="23"/>
        <v>0</v>
      </c>
      <c r="CM24" s="8" t="str">
        <f t="shared" si="53"/>
        <v>¥0</v>
      </c>
      <c r="CO24" s="8" t="str">
        <f t="shared" si="24"/>
        <v>¥420</v>
      </c>
      <c r="CT24" s="8">
        <f t="shared" si="70"/>
        <v>0</v>
      </c>
      <c r="CU24" s="8" t="str">
        <f t="shared" si="54"/>
        <v>¥0</v>
      </c>
      <c r="CZ24" s="8">
        <f t="shared" si="71"/>
        <v>0</v>
      </c>
      <c r="DA24" s="8" t="str">
        <f t="shared" si="55"/>
        <v>¥0</v>
      </c>
      <c r="DC24" s="8" t="str">
        <f t="shared" si="56"/>
        <v>¥0</v>
      </c>
      <c r="DG24" s="8">
        <f t="shared" si="25"/>
        <v>0</v>
      </c>
      <c r="DJ24" s="8">
        <f t="shared" si="26"/>
        <v>0</v>
      </c>
      <c r="DM24" s="8">
        <f t="shared" si="27"/>
        <v>0</v>
      </c>
      <c r="DP24" s="8">
        <f t="shared" si="28"/>
        <v>0</v>
      </c>
      <c r="DS24" s="8">
        <f t="shared" si="29"/>
        <v>0</v>
      </c>
      <c r="DV24" s="8">
        <f t="shared" si="30"/>
        <v>0</v>
      </c>
      <c r="DY24" s="8">
        <f t="shared" si="31"/>
        <v>0</v>
      </c>
      <c r="EC24" s="8" t="str">
        <f t="shared" si="57"/>
        <v>¥0</v>
      </c>
      <c r="EE24" s="3" t="s">
        <v>152</v>
      </c>
      <c r="EG24" s="8" t="str">
        <f t="shared" si="58"/>
        <v>¥1,370</v>
      </c>
      <c r="EI24" s="6">
        <v>50</v>
      </c>
      <c r="EL24" s="8" t="str">
        <f t="shared" si="59"/>
        <v>¥685</v>
      </c>
      <c r="EM24" s="8" t="str">
        <f t="shared" si="32"/>
        <v>¥685</v>
      </c>
      <c r="EO24" s="8" t="str">
        <f t="shared" si="60"/>
        <v>¥420</v>
      </c>
      <c r="EP24" s="11"/>
      <c r="EQ24" s="11"/>
      <c r="ER24" s="11"/>
      <c r="ES24" s="11"/>
      <c r="ET24" s="8" t="str">
        <f t="shared" si="61"/>
        <v>¥0</v>
      </c>
      <c r="EU24" s="8" t="str">
        <f t="shared" si="33"/>
        <v>¥420</v>
      </c>
      <c r="EW24" s="8" t="str">
        <f t="shared" si="62"/>
        <v>¥0</v>
      </c>
      <c r="FB24" s="8" t="str">
        <f t="shared" si="34"/>
        <v>¥0</v>
      </c>
      <c r="FC24" s="8" t="str">
        <f t="shared" si="35"/>
        <v>¥0</v>
      </c>
      <c r="FE24" s="8" t="str">
        <f t="shared" si="63"/>
        <v>¥1,790</v>
      </c>
      <c r="FF24" s="8" t="str">
        <f t="shared" si="64"/>
        <v>¥685</v>
      </c>
      <c r="FG24" s="8" t="str">
        <f t="shared" si="65"/>
        <v>¥1,105</v>
      </c>
      <c r="FI24" s="8">
        <f t="shared" si="36"/>
        <v>50</v>
      </c>
      <c r="FJ24" s="8">
        <f t="shared" si="37"/>
        <v>0</v>
      </c>
      <c r="FK24" s="8">
        <f t="shared" si="38"/>
        <v>0</v>
      </c>
      <c r="FM24" s="12">
        <f t="shared" si="39"/>
        <v>685</v>
      </c>
      <c r="FN24" s="12" t="str">
        <f t="shared" si="40"/>
        <v>12月</v>
      </c>
      <c r="FO24" s="14"/>
      <c r="FP24" s="8" t="str">
        <f t="shared" si="66"/>
        <v>12月</v>
      </c>
      <c r="FQ24" s="14"/>
      <c r="FR24" s="8" t="str">
        <f t="shared" si="41"/>
        <v>平成21年12月11日</v>
      </c>
      <c r="FS24" s="3">
        <v>21</v>
      </c>
      <c r="FT24" s="3">
        <v>12</v>
      </c>
      <c r="FU24" s="3">
        <v>11</v>
      </c>
      <c r="FW24" s="8" t="str">
        <f t="shared" si="42"/>
        <v>平成21年12月11日</v>
      </c>
      <c r="FX24" s="8" t="str">
        <f t="shared" si="43"/>
        <v>平成21年12月11日</v>
      </c>
      <c r="FY24" s="3">
        <v>21</v>
      </c>
      <c r="FZ24" s="3">
        <v>12</v>
      </c>
      <c r="GA24" s="3">
        <v>11</v>
      </c>
      <c r="GC24" s="8" t="str">
        <f t="shared" si="44"/>
        <v>平成21年12月11日</v>
      </c>
      <c r="GD24" s="10">
        <f t="shared" si="45"/>
        <v>1105</v>
      </c>
      <c r="GE24" s="8" t="str">
        <f t="shared" si="67"/>
        <v>12月</v>
      </c>
      <c r="GG24" s="8" t="str">
        <f t="shared" si="46"/>
        <v>平成22年1月10日</v>
      </c>
      <c r="GH24" s="3">
        <v>22</v>
      </c>
      <c r="GI24" s="3">
        <v>1</v>
      </c>
      <c r="GJ24" s="3">
        <v>10</v>
      </c>
      <c r="GK24" s="8">
        <f t="shared" si="68"/>
      </c>
      <c r="GO24" s="8" t="str">
        <f t="shared" si="69"/>
        <v>月</v>
      </c>
    </row>
    <row r="25" spans="1:197" ht="12">
      <c r="A25" s="8">
        <f t="shared" si="47"/>
        <v>22</v>
      </c>
      <c r="B25" s="3" t="s">
        <v>223</v>
      </c>
      <c r="D25" s="8" t="str">
        <f t="shared" si="0"/>
        <v>平成21年12月12日</v>
      </c>
      <c r="E25" s="3">
        <v>21</v>
      </c>
      <c r="F25" s="3">
        <v>12</v>
      </c>
      <c r="G25" s="3">
        <v>12</v>
      </c>
      <c r="H25" s="3" t="s">
        <v>182</v>
      </c>
      <c r="I25" s="3" t="s">
        <v>183</v>
      </c>
      <c r="J25" s="3" t="s">
        <v>184</v>
      </c>
      <c r="K25" s="3" t="s">
        <v>185</v>
      </c>
      <c r="M25" s="8" t="str">
        <f t="shared" si="1"/>
        <v>平成21年12月12日</v>
      </c>
      <c r="N25" s="3">
        <v>21</v>
      </c>
      <c r="O25" s="3">
        <v>12</v>
      </c>
      <c r="P25" s="3">
        <v>12</v>
      </c>
      <c r="Q25" s="8" t="str">
        <f>IF(M25="","",VLOOKUP(WEEKDAY(M25,1),リスト!$R$3:$S$9,2))</f>
        <v>土</v>
      </c>
      <c r="S25" s="8" t="str">
        <f t="shared" si="2"/>
        <v>10：00</v>
      </c>
      <c r="T25" s="4" t="s">
        <v>155</v>
      </c>
      <c r="U25" s="4" t="s">
        <v>116</v>
      </c>
      <c r="V25" s="8" t="str">
        <f t="shared" si="3"/>
        <v>15：00</v>
      </c>
      <c r="W25" s="4" t="s">
        <v>153</v>
      </c>
      <c r="X25" s="4" t="s">
        <v>116</v>
      </c>
      <c r="Y25" s="9">
        <f t="shared" si="48"/>
        <v>5</v>
      </c>
      <c r="Z25" s="13"/>
      <c r="AA25" s="3" t="s">
        <v>186</v>
      </c>
      <c r="AE25" s="3">
        <v>10</v>
      </c>
      <c r="AG25" s="8">
        <f t="shared" si="49"/>
        <v>10</v>
      </c>
      <c r="AO25" s="8">
        <f t="shared" si="4"/>
        <v>0</v>
      </c>
      <c r="AP25" s="8">
        <f t="shared" si="5"/>
        <v>0</v>
      </c>
      <c r="AQ25" s="8" t="str">
        <f t="shared" si="6"/>
        <v>¥0</v>
      </c>
      <c r="AR25" s="8" t="str">
        <f t="shared" si="7"/>
        <v>¥0</v>
      </c>
      <c r="AZ25" s="8">
        <f t="shared" si="8"/>
        <v>0</v>
      </c>
      <c r="BA25" s="8">
        <f t="shared" si="9"/>
        <v>0</v>
      </c>
      <c r="BB25" s="8" t="str">
        <f t="shared" si="10"/>
        <v>¥0</v>
      </c>
      <c r="BC25" s="8" t="str">
        <f t="shared" si="11"/>
        <v>¥0</v>
      </c>
      <c r="BH25" s="3">
        <v>2900</v>
      </c>
      <c r="BK25" s="8">
        <f t="shared" si="12"/>
        <v>0</v>
      </c>
      <c r="BL25" s="8">
        <f t="shared" si="13"/>
        <v>2900</v>
      </c>
      <c r="BM25" s="8" t="str">
        <f t="shared" si="14"/>
        <v>¥0</v>
      </c>
      <c r="BN25" s="8" t="str">
        <f t="shared" si="15"/>
        <v>¥2,900</v>
      </c>
      <c r="BP25" s="8" t="str">
        <f t="shared" si="16"/>
        <v>¥0</v>
      </c>
      <c r="BQ25" s="8" t="str">
        <f t="shared" si="17"/>
        <v>¥0</v>
      </c>
      <c r="BR25" s="8" t="str">
        <f t="shared" si="18"/>
        <v>¥0</v>
      </c>
      <c r="BS25" s="8" t="str">
        <f t="shared" si="19"/>
        <v>¥2,900</v>
      </c>
      <c r="BT25" s="8" t="str">
        <f t="shared" si="20"/>
        <v>¥0</v>
      </c>
      <c r="BU25" s="8" t="str">
        <f t="shared" si="50"/>
        <v>¥2,900</v>
      </c>
      <c r="BZ25" s="8">
        <f t="shared" si="21"/>
        <v>0</v>
      </c>
      <c r="CA25" s="8" t="str">
        <f t="shared" si="51"/>
        <v>¥0</v>
      </c>
      <c r="CF25" s="8">
        <f t="shared" si="22"/>
        <v>0</v>
      </c>
      <c r="CG25" s="8" t="str">
        <f t="shared" si="52"/>
        <v>¥0</v>
      </c>
      <c r="CI25" s="3">
        <v>150</v>
      </c>
      <c r="CJ25" s="3">
        <v>2</v>
      </c>
      <c r="CK25" s="3">
        <v>2</v>
      </c>
      <c r="CL25" s="8">
        <f t="shared" si="23"/>
        <v>600</v>
      </c>
      <c r="CM25" s="8" t="str">
        <f t="shared" si="53"/>
        <v>¥600</v>
      </c>
      <c r="CO25" s="8" t="str">
        <f t="shared" si="24"/>
        <v>¥600</v>
      </c>
      <c r="CQ25" s="3">
        <v>150</v>
      </c>
      <c r="CR25" s="3">
        <v>2</v>
      </c>
      <c r="CS25" s="3">
        <v>2</v>
      </c>
      <c r="CT25" s="8">
        <f t="shared" si="70"/>
        <v>600</v>
      </c>
      <c r="CU25" s="8" t="str">
        <f t="shared" si="54"/>
        <v>¥600</v>
      </c>
      <c r="CW25" s="3">
        <v>150</v>
      </c>
      <c r="CX25" s="3">
        <v>2</v>
      </c>
      <c r="CY25" s="3">
        <v>2</v>
      </c>
      <c r="CZ25" s="8">
        <f t="shared" si="71"/>
        <v>600</v>
      </c>
      <c r="DA25" s="8" t="str">
        <f t="shared" si="55"/>
        <v>¥600</v>
      </c>
      <c r="DC25" s="8" t="str">
        <f t="shared" si="56"/>
        <v>¥1,200</v>
      </c>
      <c r="DG25" s="8">
        <f t="shared" si="25"/>
        <v>0</v>
      </c>
      <c r="DJ25" s="8">
        <f t="shared" si="26"/>
        <v>0</v>
      </c>
      <c r="DM25" s="8">
        <f t="shared" si="27"/>
        <v>0</v>
      </c>
      <c r="DP25" s="8">
        <f t="shared" si="28"/>
        <v>0</v>
      </c>
      <c r="DQ25" s="3">
        <v>320</v>
      </c>
      <c r="DR25" s="3">
        <v>2</v>
      </c>
      <c r="DS25" s="8">
        <f t="shared" si="29"/>
        <v>640</v>
      </c>
      <c r="DV25" s="8">
        <f t="shared" si="30"/>
        <v>0</v>
      </c>
      <c r="DY25" s="8">
        <f t="shared" si="31"/>
        <v>0</v>
      </c>
      <c r="EC25" s="8" t="str">
        <f t="shared" si="57"/>
        <v>¥640</v>
      </c>
      <c r="EG25" s="8" t="str">
        <f t="shared" si="58"/>
        <v>¥2,900</v>
      </c>
      <c r="EL25" s="8" t="str">
        <f t="shared" si="59"/>
        <v>¥0</v>
      </c>
      <c r="EM25" s="8" t="str">
        <f t="shared" si="32"/>
        <v>¥2,900</v>
      </c>
      <c r="EO25" s="8" t="str">
        <f t="shared" si="60"/>
        <v>¥1,800</v>
      </c>
      <c r="EP25" s="11"/>
      <c r="EQ25" s="11"/>
      <c r="ER25" s="11"/>
      <c r="ES25" s="11"/>
      <c r="ET25" s="8" t="str">
        <f t="shared" si="61"/>
        <v>¥0</v>
      </c>
      <c r="EU25" s="8" t="str">
        <f t="shared" si="33"/>
        <v>¥1,800</v>
      </c>
      <c r="EW25" s="8" t="str">
        <f t="shared" si="62"/>
        <v>¥640</v>
      </c>
      <c r="FB25" s="8" t="str">
        <f t="shared" si="34"/>
        <v>¥0</v>
      </c>
      <c r="FC25" s="8" t="str">
        <f t="shared" si="35"/>
        <v>¥640</v>
      </c>
      <c r="FE25" s="8" t="str">
        <f t="shared" si="63"/>
        <v>¥5,340</v>
      </c>
      <c r="FF25" s="8" t="str">
        <f t="shared" si="64"/>
        <v>¥0</v>
      </c>
      <c r="FG25" s="8" t="str">
        <f t="shared" si="65"/>
        <v>¥5,340</v>
      </c>
      <c r="FI25" s="8">
        <f t="shared" si="36"/>
        <v>0</v>
      </c>
      <c r="FJ25" s="8">
        <f t="shared" si="37"/>
        <v>0</v>
      </c>
      <c r="FK25" s="8">
        <f t="shared" si="38"/>
        <v>0</v>
      </c>
      <c r="FM25" s="12">
        <f t="shared" si="39"/>
        <v>0</v>
      </c>
      <c r="FN25" s="12">
        <f t="shared" si="40"/>
      </c>
      <c r="FO25" s="14"/>
      <c r="FP25" s="8" t="str">
        <f t="shared" si="66"/>
        <v>12月</v>
      </c>
      <c r="FQ25" s="14"/>
      <c r="FR25" s="8" t="str">
        <f t="shared" si="41"/>
        <v>平成21年12月12日</v>
      </c>
      <c r="FS25" s="3">
        <v>21</v>
      </c>
      <c r="FT25" s="3">
        <v>12</v>
      </c>
      <c r="FU25" s="3">
        <v>12</v>
      </c>
      <c r="FW25" s="8" t="str">
        <f t="shared" si="42"/>
        <v>平成21年12月12日</v>
      </c>
      <c r="FX25" s="8" t="str">
        <f t="shared" si="43"/>
        <v>平成21年12月12日</v>
      </c>
      <c r="FY25" s="3">
        <v>21</v>
      </c>
      <c r="FZ25" s="3">
        <v>12</v>
      </c>
      <c r="GA25" s="3">
        <v>12</v>
      </c>
      <c r="GC25" s="8" t="str">
        <f t="shared" si="44"/>
        <v>平成21年12月12日</v>
      </c>
      <c r="GD25" s="10">
        <f t="shared" si="45"/>
        <v>5340</v>
      </c>
      <c r="GE25" s="8" t="str">
        <f t="shared" si="67"/>
        <v>12月</v>
      </c>
      <c r="GG25" s="8" t="str">
        <f t="shared" si="46"/>
        <v>平成22年1月10日</v>
      </c>
      <c r="GH25" s="3">
        <v>22</v>
      </c>
      <c r="GI25" s="3">
        <v>1</v>
      </c>
      <c r="GJ25" s="3">
        <v>10</v>
      </c>
      <c r="GK25" s="8">
        <f t="shared" si="68"/>
      </c>
      <c r="GO25" s="8" t="str">
        <f t="shared" si="69"/>
        <v>月</v>
      </c>
    </row>
    <row r="26" spans="1:197" ht="12">
      <c r="A26" s="8">
        <f t="shared" si="47"/>
        <v>23</v>
      </c>
      <c r="B26" s="3" t="s">
        <v>223</v>
      </c>
      <c r="D26" s="8" t="str">
        <f t="shared" si="0"/>
        <v>平成21年11月23日</v>
      </c>
      <c r="E26" s="3">
        <v>21</v>
      </c>
      <c r="F26" s="3">
        <v>11</v>
      </c>
      <c r="G26" s="3">
        <v>23</v>
      </c>
      <c r="H26" s="3" t="s">
        <v>164</v>
      </c>
      <c r="I26" s="3" t="s">
        <v>143</v>
      </c>
      <c r="J26" s="3" t="s">
        <v>165</v>
      </c>
      <c r="M26" s="8" t="str">
        <f t="shared" si="1"/>
        <v>平成21年12月15日</v>
      </c>
      <c r="N26" s="3">
        <v>21</v>
      </c>
      <c r="O26" s="3">
        <v>12</v>
      </c>
      <c r="P26" s="3">
        <v>15</v>
      </c>
      <c r="Q26" s="8" t="str">
        <f>IF(M26="","",VLOOKUP(WEEKDAY(M26,1),リスト!$R$3:$S$9,2))</f>
        <v>火</v>
      </c>
      <c r="S26" s="8" t="str">
        <f t="shared" si="2"/>
        <v>19：00</v>
      </c>
      <c r="T26" s="4" t="s">
        <v>140</v>
      </c>
      <c r="U26" s="4" t="s">
        <v>116</v>
      </c>
      <c r="V26" s="8" t="str">
        <f t="shared" si="3"/>
        <v>21：00</v>
      </c>
      <c r="W26" s="4" t="s">
        <v>187</v>
      </c>
      <c r="X26" s="4" t="s">
        <v>116</v>
      </c>
      <c r="Y26" s="9">
        <f t="shared" si="48"/>
        <v>2</v>
      </c>
      <c r="Z26" s="13"/>
      <c r="AA26" s="3" t="s">
        <v>188</v>
      </c>
      <c r="AC26" s="3">
        <v>11</v>
      </c>
      <c r="AG26" s="8">
        <f t="shared" si="49"/>
        <v>11</v>
      </c>
      <c r="AK26" s="3">
        <v>2140</v>
      </c>
      <c r="AO26" s="8">
        <f t="shared" si="4"/>
        <v>0</v>
      </c>
      <c r="AP26" s="8">
        <f t="shared" si="5"/>
        <v>2140</v>
      </c>
      <c r="AQ26" s="8" t="str">
        <f t="shared" si="6"/>
        <v>¥0</v>
      </c>
      <c r="AR26" s="8" t="str">
        <f t="shared" si="7"/>
        <v>¥2,140</v>
      </c>
      <c r="AZ26" s="8">
        <f t="shared" si="8"/>
        <v>0</v>
      </c>
      <c r="BA26" s="8">
        <f t="shared" si="9"/>
        <v>0</v>
      </c>
      <c r="BB26" s="8" t="str">
        <f t="shared" si="10"/>
        <v>¥0</v>
      </c>
      <c r="BC26" s="8" t="str">
        <f t="shared" si="11"/>
        <v>¥0</v>
      </c>
      <c r="BK26" s="8">
        <f t="shared" si="12"/>
        <v>0</v>
      </c>
      <c r="BL26" s="8">
        <f t="shared" si="13"/>
        <v>0</v>
      </c>
      <c r="BM26" s="8" t="str">
        <f t="shared" si="14"/>
        <v>¥0</v>
      </c>
      <c r="BN26" s="8" t="str">
        <f t="shared" si="15"/>
        <v>¥0</v>
      </c>
      <c r="BP26" s="8" t="str">
        <f t="shared" si="16"/>
        <v>¥0</v>
      </c>
      <c r="BQ26" s="8" t="str">
        <f t="shared" si="17"/>
        <v>¥0</v>
      </c>
      <c r="BR26" s="8" t="str">
        <f t="shared" si="18"/>
        <v>¥2,140</v>
      </c>
      <c r="BS26" s="8" t="str">
        <f t="shared" si="19"/>
        <v>¥0</v>
      </c>
      <c r="BT26" s="8" t="str">
        <f t="shared" si="20"/>
        <v>¥0</v>
      </c>
      <c r="BU26" s="8" t="str">
        <f t="shared" si="50"/>
        <v>¥2,140</v>
      </c>
      <c r="BW26" s="3">
        <v>210</v>
      </c>
      <c r="BX26" s="3">
        <v>2</v>
      </c>
      <c r="BY26" s="3">
        <v>2</v>
      </c>
      <c r="BZ26" s="8">
        <f t="shared" si="21"/>
        <v>840</v>
      </c>
      <c r="CA26" s="8" t="str">
        <f t="shared" si="51"/>
        <v>¥840</v>
      </c>
      <c r="CF26" s="8">
        <f t="shared" si="22"/>
        <v>0</v>
      </c>
      <c r="CG26" s="8" t="str">
        <f t="shared" si="52"/>
        <v>¥0</v>
      </c>
      <c r="CL26" s="8">
        <f t="shared" si="23"/>
        <v>0</v>
      </c>
      <c r="CM26" s="8" t="str">
        <f t="shared" si="53"/>
        <v>¥0</v>
      </c>
      <c r="CO26" s="8" t="str">
        <f t="shared" si="24"/>
        <v>¥840</v>
      </c>
      <c r="CT26" s="8">
        <f t="shared" si="70"/>
        <v>0</v>
      </c>
      <c r="CU26" s="8" t="str">
        <f t="shared" si="54"/>
        <v>¥0</v>
      </c>
      <c r="CZ26" s="8">
        <f t="shared" si="71"/>
        <v>0</v>
      </c>
      <c r="DA26" s="8" t="str">
        <f t="shared" si="55"/>
        <v>¥0</v>
      </c>
      <c r="DC26" s="8" t="str">
        <f t="shared" si="56"/>
        <v>¥0</v>
      </c>
      <c r="DG26" s="8">
        <f t="shared" si="25"/>
        <v>0</v>
      </c>
      <c r="DJ26" s="8">
        <f t="shared" si="26"/>
        <v>0</v>
      </c>
      <c r="DM26" s="8">
        <f t="shared" si="27"/>
        <v>0</v>
      </c>
      <c r="DP26" s="8">
        <f t="shared" si="28"/>
        <v>0</v>
      </c>
      <c r="DS26" s="8">
        <f t="shared" si="29"/>
        <v>0</v>
      </c>
      <c r="DV26" s="8">
        <f t="shared" si="30"/>
        <v>0</v>
      </c>
      <c r="DY26" s="8">
        <f t="shared" si="31"/>
        <v>0</v>
      </c>
      <c r="EC26" s="8" t="str">
        <f t="shared" si="57"/>
        <v>¥0</v>
      </c>
      <c r="EE26" s="3" t="s">
        <v>163</v>
      </c>
      <c r="EG26" s="8" t="str">
        <f t="shared" si="58"/>
        <v>¥2,140</v>
      </c>
      <c r="EK26" s="6">
        <v>100</v>
      </c>
      <c r="EL26" s="8" t="str">
        <f t="shared" si="59"/>
        <v>¥2,140</v>
      </c>
      <c r="EM26" s="8" t="str">
        <f t="shared" si="32"/>
        <v>¥0</v>
      </c>
      <c r="EO26" s="8" t="str">
        <f t="shared" si="60"/>
        <v>¥840</v>
      </c>
      <c r="EP26" s="11"/>
      <c r="EQ26" s="11"/>
      <c r="ER26" s="11"/>
      <c r="ES26" s="11">
        <v>100</v>
      </c>
      <c r="ET26" s="8" t="str">
        <f t="shared" si="61"/>
        <v>¥840</v>
      </c>
      <c r="EU26" s="8" t="str">
        <f t="shared" si="33"/>
        <v>¥0</v>
      </c>
      <c r="EW26" s="8" t="str">
        <f t="shared" si="62"/>
        <v>¥0</v>
      </c>
      <c r="FA26" s="6">
        <v>100</v>
      </c>
      <c r="FB26" s="8" t="str">
        <f t="shared" si="34"/>
        <v>¥0</v>
      </c>
      <c r="FC26" s="8" t="str">
        <f t="shared" si="35"/>
        <v>¥0</v>
      </c>
      <c r="FE26" s="8" t="str">
        <f t="shared" si="63"/>
        <v>¥2,980</v>
      </c>
      <c r="FF26" s="8" t="str">
        <f t="shared" si="64"/>
        <v>¥2,980</v>
      </c>
      <c r="FG26" s="8" t="str">
        <f t="shared" si="65"/>
        <v>¥0</v>
      </c>
      <c r="FI26" s="8">
        <f t="shared" si="36"/>
        <v>100</v>
      </c>
      <c r="FJ26" s="8">
        <f t="shared" si="37"/>
        <v>100</v>
      </c>
      <c r="FK26" s="8">
        <f t="shared" si="38"/>
        <v>100</v>
      </c>
      <c r="FM26" s="12">
        <f t="shared" si="39"/>
        <v>2980</v>
      </c>
      <c r="FN26" s="12" t="str">
        <f t="shared" si="40"/>
        <v>12月</v>
      </c>
      <c r="FO26" s="14"/>
      <c r="FP26" s="8" t="str">
        <f t="shared" si="66"/>
        <v>12月</v>
      </c>
      <c r="FQ26" s="14"/>
      <c r="FR26" s="8" t="str">
        <f t="shared" si="41"/>
        <v>平成21年11月23日</v>
      </c>
      <c r="FS26" s="3">
        <v>21</v>
      </c>
      <c r="FT26" s="3">
        <v>11</v>
      </c>
      <c r="FU26" s="3">
        <v>23</v>
      </c>
      <c r="FW26" s="8" t="str">
        <f t="shared" si="42"/>
        <v>平成21年12月15日</v>
      </c>
      <c r="FX26" s="8">
        <f t="shared" si="43"/>
      </c>
      <c r="GC26" s="8">
        <f t="shared" si="44"/>
      </c>
      <c r="GD26" s="10">
        <f t="shared" si="45"/>
        <v>0</v>
      </c>
      <c r="GE26" s="8" t="str">
        <f t="shared" si="67"/>
        <v>月</v>
      </c>
      <c r="GG26" s="8">
        <f t="shared" si="46"/>
      </c>
      <c r="GK26" s="8">
        <f t="shared" si="68"/>
      </c>
      <c r="GO26" s="8" t="str">
        <f t="shared" si="69"/>
        <v>月</v>
      </c>
    </row>
    <row r="27" spans="1:197" ht="12">
      <c r="A27" s="8">
        <f t="shared" si="47"/>
        <v>24</v>
      </c>
      <c r="B27" s="3" t="s">
        <v>223</v>
      </c>
      <c r="D27" s="8" t="str">
        <f t="shared" si="0"/>
        <v>平成21年12月9日</v>
      </c>
      <c r="E27" s="3">
        <v>21</v>
      </c>
      <c r="F27" s="3">
        <v>12</v>
      </c>
      <c r="G27" s="3">
        <v>9</v>
      </c>
      <c r="H27" s="3" t="s">
        <v>147</v>
      </c>
      <c r="I27" s="3" t="s">
        <v>136</v>
      </c>
      <c r="J27" s="3" t="s">
        <v>137</v>
      </c>
      <c r="K27" s="3" t="s">
        <v>133</v>
      </c>
      <c r="M27" s="8" t="str">
        <f t="shared" si="1"/>
        <v>平成21年12月18日</v>
      </c>
      <c r="N27" s="3">
        <v>21</v>
      </c>
      <c r="O27" s="3">
        <v>12</v>
      </c>
      <c r="P27" s="3">
        <v>18</v>
      </c>
      <c r="Q27" s="8" t="str">
        <f>IF(M27="","",VLOOKUP(WEEKDAY(M27,1),リスト!$R$3:$S$9,2))</f>
        <v>金</v>
      </c>
      <c r="S27" s="8" t="str">
        <f t="shared" si="2"/>
        <v>13：00</v>
      </c>
      <c r="T27" s="4" t="s">
        <v>115</v>
      </c>
      <c r="U27" s="4" t="s">
        <v>116</v>
      </c>
      <c r="V27" s="8" t="str">
        <f t="shared" si="3"/>
        <v>17：00</v>
      </c>
      <c r="W27" s="4" t="s">
        <v>117</v>
      </c>
      <c r="X27" s="4" t="s">
        <v>116</v>
      </c>
      <c r="Y27" s="9">
        <f t="shared" si="48"/>
        <v>4</v>
      </c>
      <c r="Z27" s="13"/>
      <c r="AA27" s="3" t="s">
        <v>189</v>
      </c>
      <c r="AC27" s="3">
        <v>40</v>
      </c>
      <c r="AD27" s="3">
        <v>40</v>
      </c>
      <c r="AG27" s="8">
        <f t="shared" si="49"/>
        <v>80</v>
      </c>
      <c r="AJ27" s="3">
        <v>1370</v>
      </c>
      <c r="AO27" s="8">
        <f t="shared" si="4"/>
        <v>0</v>
      </c>
      <c r="AP27" s="8">
        <f t="shared" si="5"/>
        <v>1370</v>
      </c>
      <c r="AQ27" s="8" t="str">
        <f t="shared" si="6"/>
        <v>¥0</v>
      </c>
      <c r="AR27" s="8" t="str">
        <f t="shared" si="7"/>
        <v>¥1,370</v>
      </c>
      <c r="AU27" s="3">
        <v>940</v>
      </c>
      <c r="AZ27" s="8">
        <f t="shared" si="8"/>
        <v>0</v>
      </c>
      <c r="BA27" s="8">
        <f t="shared" si="9"/>
        <v>940</v>
      </c>
      <c r="BB27" s="8" t="str">
        <f t="shared" si="10"/>
        <v>¥0</v>
      </c>
      <c r="BC27" s="8" t="str">
        <f t="shared" si="11"/>
        <v>¥940</v>
      </c>
      <c r="BK27" s="8">
        <f t="shared" si="12"/>
        <v>0</v>
      </c>
      <c r="BL27" s="8">
        <f t="shared" si="13"/>
        <v>0</v>
      </c>
      <c r="BM27" s="8" t="str">
        <f t="shared" si="14"/>
        <v>¥0</v>
      </c>
      <c r="BN27" s="8" t="str">
        <f t="shared" si="15"/>
        <v>¥0</v>
      </c>
      <c r="BP27" s="8" t="str">
        <f t="shared" si="16"/>
        <v>¥0</v>
      </c>
      <c r="BQ27" s="8" t="str">
        <f t="shared" si="17"/>
        <v>¥2,310</v>
      </c>
      <c r="BR27" s="8" t="str">
        <f t="shared" si="18"/>
        <v>¥0</v>
      </c>
      <c r="BS27" s="8" t="str">
        <f t="shared" si="19"/>
        <v>¥0</v>
      </c>
      <c r="BT27" s="8" t="str">
        <f t="shared" si="20"/>
        <v>¥0</v>
      </c>
      <c r="BU27" s="8" t="str">
        <f t="shared" si="50"/>
        <v>¥2,310</v>
      </c>
      <c r="BW27" s="3">
        <v>210</v>
      </c>
      <c r="BX27" s="3">
        <v>4</v>
      </c>
      <c r="BY27" s="3">
        <v>2</v>
      </c>
      <c r="BZ27" s="8">
        <f t="shared" si="21"/>
        <v>1680</v>
      </c>
      <c r="CA27" s="8" t="str">
        <f t="shared" si="51"/>
        <v>¥1,680</v>
      </c>
      <c r="CC27" s="3">
        <v>150</v>
      </c>
      <c r="CD27" s="3">
        <v>4</v>
      </c>
      <c r="CE27" s="3">
        <v>2</v>
      </c>
      <c r="CF27" s="8">
        <f t="shared" si="22"/>
        <v>1200</v>
      </c>
      <c r="CG27" s="8" t="str">
        <f t="shared" si="52"/>
        <v>¥1,200</v>
      </c>
      <c r="CL27" s="8">
        <f t="shared" si="23"/>
        <v>0</v>
      </c>
      <c r="CM27" s="8" t="str">
        <f t="shared" si="53"/>
        <v>¥0</v>
      </c>
      <c r="CO27" s="8" t="str">
        <f t="shared" si="24"/>
        <v>¥2,880</v>
      </c>
      <c r="CT27" s="8">
        <f t="shared" si="70"/>
        <v>0</v>
      </c>
      <c r="CU27" s="8" t="str">
        <f t="shared" si="54"/>
        <v>¥0</v>
      </c>
      <c r="CZ27" s="8">
        <f t="shared" si="71"/>
        <v>0</v>
      </c>
      <c r="DA27" s="8" t="str">
        <f t="shared" si="55"/>
        <v>¥0</v>
      </c>
      <c r="DC27" s="8" t="str">
        <f t="shared" si="56"/>
        <v>¥0</v>
      </c>
      <c r="DG27" s="8">
        <f t="shared" si="25"/>
        <v>0</v>
      </c>
      <c r="DJ27" s="8">
        <f t="shared" si="26"/>
        <v>0</v>
      </c>
      <c r="DM27" s="8">
        <f t="shared" si="27"/>
        <v>0</v>
      </c>
      <c r="DP27" s="8">
        <f t="shared" si="28"/>
        <v>0</v>
      </c>
      <c r="DS27" s="8">
        <f t="shared" si="29"/>
        <v>0</v>
      </c>
      <c r="DV27" s="8">
        <f t="shared" si="30"/>
        <v>0</v>
      </c>
      <c r="DY27" s="8">
        <f t="shared" si="31"/>
        <v>0</v>
      </c>
      <c r="EC27" s="8" t="str">
        <f t="shared" si="57"/>
        <v>¥0</v>
      </c>
      <c r="EE27" s="3" t="s">
        <v>152</v>
      </c>
      <c r="EG27" s="8" t="str">
        <f t="shared" si="58"/>
        <v>¥2,310</v>
      </c>
      <c r="EI27" s="6">
        <v>50</v>
      </c>
      <c r="EL27" s="8" t="str">
        <f t="shared" si="59"/>
        <v>¥1,155</v>
      </c>
      <c r="EM27" s="8" t="str">
        <f t="shared" si="32"/>
        <v>¥1,155</v>
      </c>
      <c r="EO27" s="8" t="str">
        <f t="shared" si="60"/>
        <v>¥2,880</v>
      </c>
      <c r="EP27" s="11"/>
      <c r="EQ27" s="11"/>
      <c r="ER27" s="11"/>
      <c r="ES27" s="11"/>
      <c r="ET27" s="8" t="str">
        <f t="shared" si="61"/>
        <v>¥0</v>
      </c>
      <c r="EU27" s="8" t="str">
        <f t="shared" si="33"/>
        <v>¥2,880</v>
      </c>
      <c r="EW27" s="8" t="str">
        <f t="shared" si="62"/>
        <v>¥0</v>
      </c>
      <c r="FB27" s="8" t="str">
        <f t="shared" si="34"/>
        <v>¥0</v>
      </c>
      <c r="FC27" s="8" t="str">
        <f t="shared" si="35"/>
        <v>¥0</v>
      </c>
      <c r="FE27" s="8" t="str">
        <f t="shared" si="63"/>
        <v>¥5,190</v>
      </c>
      <c r="FF27" s="8" t="str">
        <f t="shared" si="64"/>
        <v>¥1,155</v>
      </c>
      <c r="FG27" s="8" t="str">
        <f t="shared" si="65"/>
        <v>¥4,035</v>
      </c>
      <c r="FI27" s="8">
        <f t="shared" si="36"/>
        <v>50</v>
      </c>
      <c r="FJ27" s="8">
        <f t="shared" si="37"/>
        <v>0</v>
      </c>
      <c r="FK27" s="8">
        <f t="shared" si="38"/>
        <v>0</v>
      </c>
      <c r="FM27" s="12">
        <f t="shared" si="39"/>
        <v>1155</v>
      </c>
      <c r="FN27" s="12" t="str">
        <f t="shared" si="40"/>
        <v>12月</v>
      </c>
      <c r="FO27" s="14"/>
      <c r="FP27" s="8" t="str">
        <f t="shared" si="66"/>
        <v>12月</v>
      </c>
      <c r="FQ27" s="14"/>
      <c r="FR27" s="8" t="str">
        <f t="shared" si="41"/>
        <v>平成21年12月9日</v>
      </c>
      <c r="FS27" s="3">
        <v>21</v>
      </c>
      <c r="FT27" s="3">
        <v>12</v>
      </c>
      <c r="FU27" s="3">
        <v>9</v>
      </c>
      <c r="FW27" s="8" t="str">
        <f t="shared" si="42"/>
        <v>平成21年12月18日</v>
      </c>
      <c r="FX27" s="8" t="str">
        <f t="shared" si="43"/>
        <v>平成21年12月18日</v>
      </c>
      <c r="FY27" s="3">
        <v>21</v>
      </c>
      <c r="FZ27" s="3">
        <v>12</v>
      </c>
      <c r="GA27" s="3">
        <v>18</v>
      </c>
      <c r="GC27" s="8" t="str">
        <f t="shared" si="44"/>
        <v>平成21年12月18日</v>
      </c>
      <c r="GD27" s="10">
        <f t="shared" si="45"/>
        <v>4035</v>
      </c>
      <c r="GE27" s="8" t="str">
        <f t="shared" si="67"/>
        <v>12月</v>
      </c>
      <c r="GG27" s="8" t="str">
        <f t="shared" si="46"/>
        <v>平成22年1月10日</v>
      </c>
      <c r="GH27" s="3">
        <v>22</v>
      </c>
      <c r="GI27" s="3">
        <v>1</v>
      </c>
      <c r="GJ27" s="3">
        <v>10</v>
      </c>
      <c r="GK27" s="8">
        <f t="shared" si="68"/>
      </c>
      <c r="GO27" s="8" t="str">
        <f t="shared" si="69"/>
        <v>月</v>
      </c>
    </row>
    <row r="28" spans="1:197" ht="12">
      <c r="A28" s="8">
        <f t="shared" si="47"/>
        <v>25</v>
      </c>
      <c r="B28" s="3" t="s">
        <v>223</v>
      </c>
      <c r="D28" s="8" t="str">
        <f t="shared" si="0"/>
        <v>平成21年11月23日</v>
      </c>
      <c r="E28" s="3">
        <v>21</v>
      </c>
      <c r="F28" s="3">
        <v>11</v>
      </c>
      <c r="G28" s="3">
        <v>23</v>
      </c>
      <c r="H28" s="3" t="s">
        <v>164</v>
      </c>
      <c r="I28" s="3" t="s">
        <v>143</v>
      </c>
      <c r="J28" s="3" t="s">
        <v>165</v>
      </c>
      <c r="M28" s="8" t="str">
        <f t="shared" si="1"/>
        <v>平成21年12月20日</v>
      </c>
      <c r="N28" s="3">
        <v>21</v>
      </c>
      <c r="O28" s="3">
        <v>12</v>
      </c>
      <c r="P28" s="3">
        <v>20</v>
      </c>
      <c r="Q28" s="8" t="str">
        <f>IF(M28="","",VLOOKUP(WEEKDAY(M28,1),リスト!$R$3:$S$9,2))</f>
        <v>日</v>
      </c>
      <c r="S28" s="8" t="str">
        <f t="shared" si="2"/>
        <v>13：00</v>
      </c>
      <c r="T28" s="4" t="s">
        <v>115</v>
      </c>
      <c r="U28" s="4" t="s">
        <v>116</v>
      </c>
      <c r="V28" s="8" t="str">
        <f t="shared" si="3"/>
        <v>16：00</v>
      </c>
      <c r="W28" s="4" t="s">
        <v>139</v>
      </c>
      <c r="X28" s="4" t="s">
        <v>116</v>
      </c>
      <c r="Y28" s="9">
        <f t="shared" si="48"/>
        <v>3</v>
      </c>
      <c r="Z28" s="13"/>
      <c r="AA28" s="3" t="s">
        <v>190</v>
      </c>
      <c r="AC28" s="3">
        <v>50</v>
      </c>
      <c r="AD28" s="3">
        <v>50</v>
      </c>
      <c r="AG28" s="8">
        <f t="shared" si="49"/>
        <v>100</v>
      </c>
      <c r="AJ28" s="3">
        <v>1370</v>
      </c>
      <c r="AO28" s="8">
        <f t="shared" si="4"/>
        <v>0</v>
      </c>
      <c r="AP28" s="8">
        <f t="shared" si="5"/>
        <v>1370</v>
      </c>
      <c r="AQ28" s="8" t="str">
        <f t="shared" si="6"/>
        <v>¥0</v>
      </c>
      <c r="AR28" s="8" t="str">
        <f t="shared" si="7"/>
        <v>¥1,370</v>
      </c>
      <c r="AU28" s="3">
        <v>940</v>
      </c>
      <c r="AZ28" s="8">
        <f t="shared" si="8"/>
        <v>0</v>
      </c>
      <c r="BA28" s="8">
        <f t="shared" si="9"/>
        <v>940</v>
      </c>
      <c r="BB28" s="8" t="str">
        <f t="shared" si="10"/>
        <v>¥0</v>
      </c>
      <c r="BC28" s="8" t="str">
        <f t="shared" si="11"/>
        <v>¥940</v>
      </c>
      <c r="BK28" s="8">
        <f t="shared" si="12"/>
        <v>0</v>
      </c>
      <c r="BL28" s="8">
        <f t="shared" si="13"/>
        <v>0</v>
      </c>
      <c r="BM28" s="8" t="str">
        <f t="shared" si="14"/>
        <v>¥0</v>
      </c>
      <c r="BN28" s="8" t="str">
        <f t="shared" si="15"/>
        <v>¥0</v>
      </c>
      <c r="BP28" s="8" t="str">
        <f t="shared" si="16"/>
        <v>¥0</v>
      </c>
      <c r="BQ28" s="8" t="str">
        <f t="shared" si="17"/>
        <v>¥2,310</v>
      </c>
      <c r="BR28" s="8" t="str">
        <f t="shared" si="18"/>
        <v>¥0</v>
      </c>
      <c r="BS28" s="8" t="str">
        <f t="shared" si="19"/>
        <v>¥0</v>
      </c>
      <c r="BT28" s="8" t="str">
        <f t="shared" si="20"/>
        <v>¥0</v>
      </c>
      <c r="BU28" s="8" t="str">
        <f t="shared" si="50"/>
        <v>¥2,310</v>
      </c>
      <c r="BW28" s="3">
        <v>210</v>
      </c>
      <c r="BX28" s="3">
        <v>4</v>
      </c>
      <c r="BY28" s="3">
        <v>2</v>
      </c>
      <c r="BZ28" s="8">
        <f t="shared" si="21"/>
        <v>1680</v>
      </c>
      <c r="CA28" s="8" t="str">
        <f t="shared" si="51"/>
        <v>¥1,680</v>
      </c>
      <c r="CC28" s="3">
        <v>150</v>
      </c>
      <c r="CD28" s="3">
        <v>4</v>
      </c>
      <c r="CE28" s="3">
        <v>2</v>
      </c>
      <c r="CF28" s="8">
        <f t="shared" si="22"/>
        <v>1200</v>
      </c>
      <c r="CG28" s="8" t="str">
        <f t="shared" si="52"/>
        <v>¥1,200</v>
      </c>
      <c r="CL28" s="8">
        <f t="shared" si="23"/>
        <v>0</v>
      </c>
      <c r="CM28" s="8" t="str">
        <f t="shared" si="53"/>
        <v>¥0</v>
      </c>
      <c r="CO28" s="8" t="str">
        <f t="shared" si="24"/>
        <v>¥2,880</v>
      </c>
      <c r="CT28" s="8">
        <f t="shared" si="70"/>
        <v>0</v>
      </c>
      <c r="CU28" s="8" t="str">
        <f t="shared" si="54"/>
        <v>¥0</v>
      </c>
      <c r="CZ28" s="8">
        <f t="shared" si="71"/>
        <v>0</v>
      </c>
      <c r="DA28" s="8" t="str">
        <f t="shared" si="55"/>
        <v>¥0</v>
      </c>
      <c r="DC28" s="8" t="str">
        <f t="shared" si="56"/>
        <v>¥0</v>
      </c>
      <c r="DE28" s="3">
        <v>1070</v>
      </c>
      <c r="DF28" s="3">
        <v>1</v>
      </c>
      <c r="DG28" s="8">
        <f t="shared" si="25"/>
        <v>1070</v>
      </c>
      <c r="DJ28" s="8">
        <f t="shared" si="26"/>
        <v>0</v>
      </c>
      <c r="DM28" s="8">
        <f t="shared" si="27"/>
        <v>0</v>
      </c>
      <c r="DP28" s="8">
        <f t="shared" si="28"/>
        <v>0</v>
      </c>
      <c r="DS28" s="8">
        <f t="shared" si="29"/>
        <v>0</v>
      </c>
      <c r="DV28" s="8">
        <f t="shared" si="30"/>
        <v>0</v>
      </c>
      <c r="DY28" s="8">
        <f t="shared" si="31"/>
        <v>0</v>
      </c>
      <c r="EC28" s="8" t="str">
        <f t="shared" si="57"/>
        <v>¥1,070</v>
      </c>
      <c r="EE28" s="3" t="s">
        <v>163</v>
      </c>
      <c r="EG28" s="8" t="str">
        <f t="shared" si="58"/>
        <v>¥2,310</v>
      </c>
      <c r="EK28" s="6">
        <v>100</v>
      </c>
      <c r="EL28" s="8" t="str">
        <f t="shared" si="59"/>
        <v>¥2,310</v>
      </c>
      <c r="EM28" s="8" t="str">
        <f t="shared" si="32"/>
        <v>¥0</v>
      </c>
      <c r="EO28" s="8" t="str">
        <f t="shared" si="60"/>
        <v>¥2,880</v>
      </c>
      <c r="EP28" s="11"/>
      <c r="EQ28" s="11"/>
      <c r="ER28" s="11"/>
      <c r="ES28" s="11">
        <v>100</v>
      </c>
      <c r="ET28" s="8" t="str">
        <f t="shared" si="61"/>
        <v>¥2,880</v>
      </c>
      <c r="EU28" s="8" t="str">
        <f t="shared" si="33"/>
        <v>¥0</v>
      </c>
      <c r="EW28" s="8" t="str">
        <f t="shared" si="62"/>
        <v>¥1,070</v>
      </c>
      <c r="FA28" s="6">
        <v>100</v>
      </c>
      <c r="FB28" s="8" t="str">
        <f t="shared" si="34"/>
        <v>¥1,070</v>
      </c>
      <c r="FC28" s="8" t="str">
        <f t="shared" si="35"/>
        <v>¥0</v>
      </c>
      <c r="FE28" s="8" t="str">
        <f t="shared" si="63"/>
        <v>¥6,260</v>
      </c>
      <c r="FF28" s="8" t="str">
        <f t="shared" si="64"/>
        <v>¥6,260</v>
      </c>
      <c r="FG28" s="8" t="str">
        <f t="shared" si="65"/>
        <v>¥0</v>
      </c>
      <c r="FI28" s="8">
        <f t="shared" si="36"/>
        <v>100</v>
      </c>
      <c r="FJ28" s="8">
        <f t="shared" si="37"/>
        <v>100</v>
      </c>
      <c r="FK28" s="8">
        <f t="shared" si="38"/>
        <v>100</v>
      </c>
      <c r="FM28" s="12">
        <f t="shared" si="39"/>
        <v>6260</v>
      </c>
      <c r="FN28" s="12" t="str">
        <f t="shared" si="40"/>
        <v>12月</v>
      </c>
      <c r="FO28" s="14"/>
      <c r="FP28" s="8" t="str">
        <f t="shared" si="66"/>
        <v>12月</v>
      </c>
      <c r="FQ28" s="14"/>
      <c r="FR28" s="8" t="str">
        <f t="shared" si="41"/>
        <v>平成21年11月23日</v>
      </c>
      <c r="FS28" s="3">
        <v>21</v>
      </c>
      <c r="FT28" s="3">
        <v>11</v>
      </c>
      <c r="FU28" s="3">
        <v>23</v>
      </c>
      <c r="FW28" s="8" t="str">
        <f t="shared" si="42"/>
        <v>平成21年12月20日</v>
      </c>
      <c r="FX28" s="8">
        <f t="shared" si="43"/>
      </c>
      <c r="GC28" s="8">
        <f t="shared" si="44"/>
      </c>
      <c r="GD28" s="10">
        <f t="shared" si="45"/>
        <v>0</v>
      </c>
      <c r="GE28" s="8" t="str">
        <f t="shared" si="67"/>
        <v>月</v>
      </c>
      <c r="GG28" s="8">
        <f t="shared" si="46"/>
      </c>
      <c r="GK28" s="8">
        <f t="shared" si="68"/>
      </c>
      <c r="GO28" s="8" t="str">
        <f t="shared" si="69"/>
        <v>月</v>
      </c>
    </row>
    <row r="29" spans="1:197" ht="12">
      <c r="A29" s="8">
        <f t="shared" si="47"/>
        <v>26</v>
      </c>
      <c r="B29" s="3" t="s">
        <v>223</v>
      </c>
      <c r="D29" s="8" t="str">
        <f t="shared" si="0"/>
        <v>平成21年12月15日</v>
      </c>
      <c r="E29" s="3">
        <v>21</v>
      </c>
      <c r="F29" s="3">
        <v>12</v>
      </c>
      <c r="G29" s="3">
        <v>15</v>
      </c>
      <c r="H29" s="3" t="s">
        <v>147</v>
      </c>
      <c r="I29" s="3" t="s">
        <v>136</v>
      </c>
      <c r="J29" s="3" t="s">
        <v>148</v>
      </c>
      <c r="K29" s="3" t="s">
        <v>133</v>
      </c>
      <c r="M29" s="8" t="str">
        <f t="shared" si="1"/>
        <v>平成21年12月24日</v>
      </c>
      <c r="N29" s="3">
        <v>21</v>
      </c>
      <c r="O29" s="3">
        <v>12</v>
      </c>
      <c r="P29" s="3">
        <v>24</v>
      </c>
      <c r="Q29" s="8" t="str">
        <f>IF(M29="","",VLOOKUP(WEEKDAY(M29,1),リスト!$R$3:$S$9,2))</f>
        <v>木</v>
      </c>
      <c r="S29" s="8" t="str">
        <f t="shared" si="2"/>
        <v>9：30</v>
      </c>
      <c r="T29" s="4" t="s">
        <v>134</v>
      </c>
      <c r="U29" s="4" t="s">
        <v>126</v>
      </c>
      <c r="V29" s="8" t="str">
        <f t="shared" si="3"/>
        <v>13：00</v>
      </c>
      <c r="W29" s="4" t="s">
        <v>115</v>
      </c>
      <c r="X29" s="4" t="s">
        <v>231</v>
      </c>
      <c r="Y29" s="9">
        <f t="shared" si="48"/>
        <v>4</v>
      </c>
      <c r="Z29" s="13"/>
      <c r="AA29" s="3" t="s">
        <v>151</v>
      </c>
      <c r="AE29" s="3">
        <v>9</v>
      </c>
      <c r="AG29" s="8">
        <f t="shared" si="49"/>
        <v>9</v>
      </c>
      <c r="AO29" s="8">
        <f t="shared" si="4"/>
        <v>0</v>
      </c>
      <c r="AP29" s="8">
        <f t="shared" si="5"/>
        <v>0</v>
      </c>
      <c r="AQ29" s="8" t="str">
        <f t="shared" si="6"/>
        <v>¥0</v>
      </c>
      <c r="AR29" s="8" t="str">
        <f t="shared" si="7"/>
        <v>¥0</v>
      </c>
      <c r="AZ29" s="8">
        <f t="shared" si="8"/>
        <v>0</v>
      </c>
      <c r="BA29" s="8">
        <f t="shared" si="9"/>
        <v>0</v>
      </c>
      <c r="BB29" s="8" t="str">
        <f t="shared" si="10"/>
        <v>¥0</v>
      </c>
      <c r="BC29" s="8" t="str">
        <f t="shared" si="11"/>
        <v>¥0</v>
      </c>
      <c r="BE29" s="3">
        <v>1740</v>
      </c>
      <c r="BK29" s="8">
        <f t="shared" si="12"/>
        <v>0</v>
      </c>
      <c r="BL29" s="8">
        <f t="shared" si="13"/>
        <v>1740</v>
      </c>
      <c r="BM29" s="8" t="str">
        <f t="shared" si="14"/>
        <v>¥0</v>
      </c>
      <c r="BN29" s="8" t="str">
        <f t="shared" si="15"/>
        <v>¥1,740</v>
      </c>
      <c r="BP29" s="8" t="str">
        <f t="shared" si="16"/>
        <v>¥1,740</v>
      </c>
      <c r="BQ29" s="8" t="str">
        <f t="shared" si="17"/>
        <v>¥0</v>
      </c>
      <c r="BR29" s="8" t="str">
        <f t="shared" si="18"/>
        <v>¥0</v>
      </c>
      <c r="BS29" s="8" t="str">
        <f t="shared" si="19"/>
        <v>¥0</v>
      </c>
      <c r="BT29" s="8" t="str">
        <f t="shared" si="20"/>
        <v>¥0</v>
      </c>
      <c r="BU29" s="8" t="str">
        <f t="shared" si="50"/>
        <v>¥1,740</v>
      </c>
      <c r="BZ29" s="8">
        <f t="shared" si="21"/>
        <v>0</v>
      </c>
      <c r="CA29" s="8" t="str">
        <f t="shared" si="51"/>
        <v>¥0</v>
      </c>
      <c r="CF29" s="8">
        <f t="shared" si="22"/>
        <v>0</v>
      </c>
      <c r="CG29" s="8" t="str">
        <f t="shared" si="52"/>
        <v>¥0</v>
      </c>
      <c r="CI29" s="3">
        <v>150</v>
      </c>
      <c r="CJ29" s="3">
        <v>3</v>
      </c>
      <c r="CK29" s="3">
        <v>2</v>
      </c>
      <c r="CL29" s="8">
        <f t="shared" si="23"/>
        <v>900</v>
      </c>
      <c r="CM29" s="8" t="str">
        <f t="shared" si="53"/>
        <v>¥900</v>
      </c>
      <c r="CO29" s="8" t="str">
        <f t="shared" si="24"/>
        <v>¥900</v>
      </c>
      <c r="CQ29" s="3">
        <v>150</v>
      </c>
      <c r="CR29" s="3">
        <v>3</v>
      </c>
      <c r="CS29" s="3">
        <v>2</v>
      </c>
      <c r="CT29" s="8">
        <f t="shared" si="70"/>
        <v>900</v>
      </c>
      <c r="CU29" s="8" t="str">
        <f t="shared" si="54"/>
        <v>¥900</v>
      </c>
      <c r="CW29" s="3">
        <v>150</v>
      </c>
      <c r="CX29" s="3">
        <v>3</v>
      </c>
      <c r="CY29" s="3">
        <v>2</v>
      </c>
      <c r="CZ29" s="8">
        <f t="shared" si="71"/>
        <v>900</v>
      </c>
      <c r="DA29" s="8" t="str">
        <f t="shared" si="55"/>
        <v>¥900</v>
      </c>
      <c r="DC29" s="8" t="str">
        <f t="shared" si="56"/>
        <v>¥1,800</v>
      </c>
      <c r="DG29" s="8">
        <f t="shared" si="25"/>
        <v>0</v>
      </c>
      <c r="DJ29" s="8">
        <f t="shared" si="26"/>
        <v>0</v>
      </c>
      <c r="DM29" s="8">
        <f t="shared" si="27"/>
        <v>0</v>
      </c>
      <c r="DP29" s="8">
        <f t="shared" si="28"/>
        <v>0</v>
      </c>
      <c r="DQ29" s="3">
        <v>320</v>
      </c>
      <c r="DR29" s="3">
        <v>1</v>
      </c>
      <c r="DS29" s="8">
        <f t="shared" si="29"/>
        <v>320</v>
      </c>
      <c r="DV29" s="8">
        <f t="shared" si="30"/>
        <v>0</v>
      </c>
      <c r="DY29" s="8">
        <f t="shared" si="31"/>
        <v>0</v>
      </c>
      <c r="EC29" s="8" t="str">
        <f t="shared" si="57"/>
        <v>¥320</v>
      </c>
      <c r="EE29" s="3" t="s">
        <v>152</v>
      </c>
      <c r="EG29" s="8" t="str">
        <f t="shared" si="58"/>
        <v>¥1,740</v>
      </c>
      <c r="EI29" s="6">
        <v>50</v>
      </c>
      <c r="EL29" s="8" t="str">
        <f t="shared" si="59"/>
        <v>¥870</v>
      </c>
      <c r="EM29" s="8" t="str">
        <f t="shared" si="32"/>
        <v>¥870</v>
      </c>
      <c r="EO29" s="8" t="str">
        <f t="shared" si="60"/>
        <v>¥2,700</v>
      </c>
      <c r="EP29" s="11"/>
      <c r="EQ29" s="11"/>
      <c r="ER29" s="11"/>
      <c r="ES29" s="11"/>
      <c r="ET29" s="8" t="str">
        <f t="shared" si="61"/>
        <v>¥0</v>
      </c>
      <c r="EU29" s="8" t="str">
        <f t="shared" si="33"/>
        <v>¥2,700</v>
      </c>
      <c r="EW29" s="8" t="str">
        <f t="shared" si="62"/>
        <v>¥320</v>
      </c>
      <c r="FB29" s="8" t="str">
        <f t="shared" si="34"/>
        <v>¥0</v>
      </c>
      <c r="FC29" s="8" t="str">
        <f t="shared" si="35"/>
        <v>¥320</v>
      </c>
      <c r="FE29" s="8" t="str">
        <f t="shared" si="63"/>
        <v>¥4,760</v>
      </c>
      <c r="FF29" s="8" t="str">
        <f t="shared" si="64"/>
        <v>¥870</v>
      </c>
      <c r="FG29" s="8" t="str">
        <f t="shared" si="65"/>
        <v>¥3,890</v>
      </c>
      <c r="FI29" s="8">
        <f t="shared" si="36"/>
        <v>50</v>
      </c>
      <c r="FJ29" s="8">
        <f t="shared" si="37"/>
        <v>0</v>
      </c>
      <c r="FK29" s="8">
        <f t="shared" si="38"/>
        <v>0</v>
      </c>
      <c r="FM29" s="12">
        <f t="shared" si="39"/>
        <v>870</v>
      </c>
      <c r="FN29" s="12" t="str">
        <f t="shared" si="40"/>
        <v>12月</v>
      </c>
      <c r="FO29" s="14"/>
      <c r="FP29" s="8" t="str">
        <f t="shared" si="66"/>
        <v>12月</v>
      </c>
      <c r="FQ29" s="14"/>
      <c r="FR29" s="8" t="str">
        <f t="shared" si="41"/>
        <v>平成21年12月15日</v>
      </c>
      <c r="FS29" s="3">
        <v>21</v>
      </c>
      <c r="FT29" s="3">
        <v>12</v>
      </c>
      <c r="FU29" s="3">
        <v>15</v>
      </c>
      <c r="FW29" s="8" t="str">
        <f t="shared" si="42"/>
        <v>平成21年12月24日</v>
      </c>
      <c r="FX29" s="8" t="str">
        <f t="shared" si="43"/>
        <v>平成21年12月24日</v>
      </c>
      <c r="FY29" s="3">
        <v>21</v>
      </c>
      <c r="FZ29" s="3">
        <v>12</v>
      </c>
      <c r="GA29" s="3">
        <v>24</v>
      </c>
      <c r="GC29" s="8" t="str">
        <f t="shared" si="44"/>
        <v>平成21年12月24日</v>
      </c>
      <c r="GD29" s="10">
        <f t="shared" si="45"/>
        <v>3890</v>
      </c>
      <c r="GE29" s="8" t="str">
        <f t="shared" si="67"/>
        <v>12月</v>
      </c>
      <c r="GG29" s="8" t="str">
        <f t="shared" si="46"/>
        <v>平成22年1月20日</v>
      </c>
      <c r="GH29" s="3">
        <v>22</v>
      </c>
      <c r="GI29" s="3">
        <v>1</v>
      </c>
      <c r="GJ29" s="3">
        <v>20</v>
      </c>
      <c r="GK29" s="8">
        <f t="shared" si="68"/>
      </c>
      <c r="GO29" s="8" t="str">
        <f t="shared" si="69"/>
        <v>月</v>
      </c>
    </row>
    <row r="30" spans="1:197" ht="12">
      <c r="A30" s="8">
        <f t="shared" si="47"/>
        <v>27</v>
      </c>
      <c r="B30" s="3" t="s">
        <v>223</v>
      </c>
      <c r="D30" s="8" t="str">
        <f t="shared" si="0"/>
        <v>平成22年1月10日</v>
      </c>
      <c r="E30" s="3">
        <v>22</v>
      </c>
      <c r="F30" s="3">
        <v>1</v>
      </c>
      <c r="G30" s="3">
        <v>10</v>
      </c>
      <c r="H30" s="3" t="s">
        <v>182</v>
      </c>
      <c r="I30" s="3" t="s">
        <v>236</v>
      </c>
      <c r="J30" s="3" t="s">
        <v>184</v>
      </c>
      <c r="K30" s="3" t="s">
        <v>185</v>
      </c>
      <c r="M30" s="8" t="str">
        <f t="shared" si="1"/>
        <v>平成22年1月10日</v>
      </c>
      <c r="N30" s="3">
        <v>22</v>
      </c>
      <c r="O30" s="3">
        <v>1</v>
      </c>
      <c r="P30" s="3">
        <v>10</v>
      </c>
      <c r="Q30" s="8" t="str">
        <f>IF(M30="","",VLOOKUP(WEEKDAY(M30,1),リスト!$R$3:$S$9,2))</f>
        <v>日</v>
      </c>
      <c r="S30" s="8" t="str">
        <f t="shared" si="2"/>
        <v>13：00</v>
      </c>
      <c r="T30" s="4" t="s">
        <v>115</v>
      </c>
      <c r="U30" s="4" t="s">
        <v>116</v>
      </c>
      <c r="V30" s="8" t="str">
        <f t="shared" si="3"/>
        <v>16：00</v>
      </c>
      <c r="W30" s="4" t="s">
        <v>139</v>
      </c>
      <c r="X30" s="4" t="s">
        <v>116</v>
      </c>
      <c r="Y30" s="9">
        <f t="shared" si="48"/>
        <v>3</v>
      </c>
      <c r="Z30" s="13"/>
      <c r="AA30" s="3" t="s">
        <v>191</v>
      </c>
      <c r="AE30" s="3">
        <v>10</v>
      </c>
      <c r="AG30" s="8">
        <f t="shared" si="49"/>
        <v>10</v>
      </c>
      <c r="AO30" s="8">
        <f t="shared" si="4"/>
        <v>0</v>
      </c>
      <c r="AP30" s="8">
        <f t="shared" si="5"/>
        <v>0</v>
      </c>
      <c r="AQ30" s="8" t="str">
        <f t="shared" si="6"/>
        <v>¥0</v>
      </c>
      <c r="AR30" s="8" t="str">
        <f t="shared" si="7"/>
        <v>¥0</v>
      </c>
      <c r="AZ30" s="8">
        <f t="shared" si="8"/>
        <v>0</v>
      </c>
      <c r="BA30" s="8">
        <f t="shared" si="9"/>
        <v>0</v>
      </c>
      <c r="BB30" s="8" t="str">
        <f t="shared" si="10"/>
        <v>¥0</v>
      </c>
      <c r="BC30" s="8" t="str">
        <f t="shared" si="11"/>
        <v>¥0</v>
      </c>
      <c r="BF30" s="3">
        <v>1740</v>
      </c>
      <c r="BK30" s="8">
        <f t="shared" si="12"/>
        <v>0</v>
      </c>
      <c r="BL30" s="8">
        <f t="shared" si="13"/>
        <v>1740</v>
      </c>
      <c r="BM30" s="8" t="str">
        <f t="shared" si="14"/>
        <v>¥0</v>
      </c>
      <c r="BN30" s="8" t="str">
        <f t="shared" si="15"/>
        <v>¥1,740</v>
      </c>
      <c r="BP30" s="8" t="str">
        <f t="shared" si="16"/>
        <v>¥0</v>
      </c>
      <c r="BQ30" s="8" t="str">
        <f t="shared" si="17"/>
        <v>¥1,740</v>
      </c>
      <c r="BR30" s="8" t="str">
        <f t="shared" si="18"/>
        <v>¥0</v>
      </c>
      <c r="BS30" s="8" t="str">
        <f t="shared" si="19"/>
        <v>¥0</v>
      </c>
      <c r="BT30" s="8" t="str">
        <f t="shared" si="20"/>
        <v>¥0</v>
      </c>
      <c r="BU30" s="8" t="str">
        <f t="shared" si="50"/>
        <v>¥1,740</v>
      </c>
      <c r="BZ30" s="8">
        <f t="shared" si="21"/>
        <v>0</v>
      </c>
      <c r="CA30" s="8" t="str">
        <f t="shared" si="51"/>
        <v>¥0</v>
      </c>
      <c r="CF30" s="8">
        <f t="shared" si="22"/>
        <v>0</v>
      </c>
      <c r="CG30" s="8" t="str">
        <f t="shared" si="52"/>
        <v>¥0</v>
      </c>
      <c r="CI30" s="3">
        <v>150</v>
      </c>
      <c r="CJ30" s="3">
        <v>3</v>
      </c>
      <c r="CK30" s="3">
        <v>2</v>
      </c>
      <c r="CL30" s="8">
        <f t="shared" si="23"/>
        <v>900</v>
      </c>
      <c r="CM30" s="8" t="str">
        <f t="shared" si="53"/>
        <v>¥900</v>
      </c>
      <c r="CO30" s="8" t="str">
        <f t="shared" si="24"/>
        <v>¥900</v>
      </c>
      <c r="CQ30" s="3">
        <v>150</v>
      </c>
      <c r="CR30" s="3">
        <v>3</v>
      </c>
      <c r="CS30" s="3">
        <v>2</v>
      </c>
      <c r="CT30" s="8">
        <f t="shared" si="70"/>
        <v>900</v>
      </c>
      <c r="CU30" s="8" t="str">
        <f t="shared" si="54"/>
        <v>¥900</v>
      </c>
      <c r="CW30" s="3">
        <v>150</v>
      </c>
      <c r="CX30" s="3">
        <v>3</v>
      </c>
      <c r="CY30" s="3">
        <v>2</v>
      </c>
      <c r="CZ30" s="8">
        <f t="shared" si="71"/>
        <v>900</v>
      </c>
      <c r="DA30" s="8" t="str">
        <f t="shared" si="55"/>
        <v>¥900</v>
      </c>
      <c r="DC30" s="8" t="str">
        <f t="shared" si="56"/>
        <v>¥1,800</v>
      </c>
      <c r="DG30" s="8">
        <f t="shared" si="25"/>
        <v>0</v>
      </c>
      <c r="DJ30" s="8">
        <f t="shared" si="26"/>
        <v>0</v>
      </c>
      <c r="DM30" s="8">
        <f t="shared" si="27"/>
        <v>0</v>
      </c>
      <c r="DP30" s="8">
        <f t="shared" si="28"/>
        <v>0</v>
      </c>
      <c r="DQ30" s="3">
        <v>320</v>
      </c>
      <c r="DR30" s="3">
        <v>1</v>
      </c>
      <c r="DS30" s="8">
        <f t="shared" si="29"/>
        <v>320</v>
      </c>
      <c r="DV30" s="8">
        <f t="shared" si="30"/>
        <v>0</v>
      </c>
      <c r="DY30" s="8">
        <f t="shared" si="31"/>
        <v>0</v>
      </c>
      <c r="EC30" s="8" t="str">
        <f t="shared" si="57"/>
        <v>¥320</v>
      </c>
      <c r="EG30" s="8" t="str">
        <f t="shared" si="58"/>
        <v>¥1,740</v>
      </c>
      <c r="EL30" s="8" t="str">
        <f t="shared" si="59"/>
        <v>¥0</v>
      </c>
      <c r="EM30" s="8" t="str">
        <f t="shared" si="32"/>
        <v>¥1,740</v>
      </c>
      <c r="EO30" s="8" t="str">
        <f t="shared" si="60"/>
        <v>¥2,700</v>
      </c>
      <c r="EP30" s="11"/>
      <c r="EQ30" s="11"/>
      <c r="ER30" s="11"/>
      <c r="ES30" s="11"/>
      <c r="ET30" s="8" t="str">
        <f t="shared" si="61"/>
        <v>¥0</v>
      </c>
      <c r="EU30" s="8" t="str">
        <f t="shared" si="33"/>
        <v>¥2,700</v>
      </c>
      <c r="EW30" s="8" t="str">
        <f t="shared" si="62"/>
        <v>¥320</v>
      </c>
      <c r="FB30" s="8" t="str">
        <f t="shared" si="34"/>
        <v>¥0</v>
      </c>
      <c r="FC30" s="8" t="str">
        <f t="shared" si="35"/>
        <v>¥320</v>
      </c>
      <c r="FE30" s="8" t="str">
        <f t="shared" si="63"/>
        <v>¥4,760</v>
      </c>
      <c r="FF30" s="8" t="str">
        <f t="shared" si="64"/>
        <v>¥0</v>
      </c>
      <c r="FG30" s="8" t="str">
        <f t="shared" si="65"/>
        <v>¥4,760</v>
      </c>
      <c r="FI30" s="8">
        <f t="shared" si="36"/>
        <v>0</v>
      </c>
      <c r="FJ30" s="8">
        <f t="shared" si="37"/>
        <v>0</v>
      </c>
      <c r="FK30" s="8">
        <f t="shared" si="38"/>
        <v>0</v>
      </c>
      <c r="FM30" s="12">
        <f t="shared" si="39"/>
        <v>0</v>
      </c>
      <c r="FN30" s="12">
        <f t="shared" si="40"/>
      </c>
      <c r="FO30" s="14"/>
      <c r="FP30" s="8" t="str">
        <f t="shared" si="66"/>
        <v>1月</v>
      </c>
      <c r="FQ30" s="14"/>
      <c r="FR30" s="8" t="str">
        <f t="shared" si="41"/>
        <v>平成22年1月10日</v>
      </c>
      <c r="FS30" s="3">
        <v>22</v>
      </c>
      <c r="FT30" s="3">
        <v>1</v>
      </c>
      <c r="FU30" s="3">
        <v>10</v>
      </c>
      <c r="FW30" s="8" t="str">
        <f t="shared" si="42"/>
        <v>平成22年1月10日</v>
      </c>
      <c r="FX30" s="8" t="str">
        <f t="shared" si="43"/>
        <v>平成22年1月10日</v>
      </c>
      <c r="FY30" s="3">
        <v>22</v>
      </c>
      <c r="FZ30" s="3">
        <v>1</v>
      </c>
      <c r="GA30" s="3">
        <v>10</v>
      </c>
      <c r="GC30" s="8" t="str">
        <f t="shared" si="44"/>
        <v>平成22年1月10日</v>
      </c>
      <c r="GD30" s="10">
        <f t="shared" si="45"/>
        <v>4760</v>
      </c>
      <c r="GE30" s="8" t="str">
        <f t="shared" si="67"/>
        <v>1月</v>
      </c>
      <c r="GG30" s="8" t="str">
        <f t="shared" si="46"/>
        <v>平成22年2月10日</v>
      </c>
      <c r="GH30" s="3">
        <v>22</v>
      </c>
      <c r="GI30" s="3">
        <v>2</v>
      </c>
      <c r="GJ30" s="3">
        <v>10</v>
      </c>
      <c r="GK30" s="8">
        <f t="shared" si="68"/>
      </c>
      <c r="GO30" s="8" t="str">
        <f t="shared" si="69"/>
        <v>月</v>
      </c>
    </row>
    <row r="31" spans="1:197" ht="12">
      <c r="A31" s="8">
        <f t="shared" si="47"/>
        <v>28</v>
      </c>
      <c r="B31" s="3" t="s">
        <v>223</v>
      </c>
      <c r="D31" s="8" t="str">
        <f t="shared" si="0"/>
        <v>平成22年1月11日</v>
      </c>
      <c r="E31" s="3">
        <v>22</v>
      </c>
      <c r="F31" s="3">
        <v>1</v>
      </c>
      <c r="G31" s="3">
        <v>11</v>
      </c>
      <c r="H31" s="3" t="s">
        <v>182</v>
      </c>
      <c r="I31" s="3" t="s">
        <v>192</v>
      </c>
      <c r="J31" s="3" t="s">
        <v>184</v>
      </c>
      <c r="K31" s="3" t="s">
        <v>185</v>
      </c>
      <c r="M31" s="8" t="str">
        <f t="shared" si="1"/>
        <v>平成22年1月11日</v>
      </c>
      <c r="N31" s="3">
        <v>22</v>
      </c>
      <c r="O31" s="3">
        <v>1</v>
      </c>
      <c r="P31" s="3">
        <v>11</v>
      </c>
      <c r="Q31" s="8" t="str">
        <f>IF(M31="","",VLOOKUP(WEEKDAY(M31,1),リスト!$R$3:$S$9,2))</f>
        <v>月</v>
      </c>
      <c r="S31" s="8" t="str">
        <f t="shared" si="2"/>
        <v>10：00</v>
      </c>
      <c r="T31" s="4" t="s">
        <v>155</v>
      </c>
      <c r="U31" s="4" t="s">
        <v>116</v>
      </c>
      <c r="V31" s="8" t="str">
        <f t="shared" si="3"/>
        <v>16：00</v>
      </c>
      <c r="W31" s="4" t="s">
        <v>139</v>
      </c>
      <c r="X31" s="4" t="s">
        <v>116</v>
      </c>
      <c r="Y31" s="9">
        <f t="shared" si="48"/>
        <v>6</v>
      </c>
      <c r="Z31" s="13"/>
      <c r="AA31" s="3" t="s">
        <v>193</v>
      </c>
      <c r="AC31" s="3">
        <v>35</v>
      </c>
      <c r="AG31" s="8">
        <f t="shared" si="49"/>
        <v>35</v>
      </c>
      <c r="AI31" s="3">
        <v>1370</v>
      </c>
      <c r="AJ31" s="3">
        <v>1370</v>
      </c>
      <c r="AO31" s="8">
        <f t="shared" si="4"/>
        <v>0</v>
      </c>
      <c r="AP31" s="8">
        <f t="shared" si="5"/>
        <v>2740</v>
      </c>
      <c r="AQ31" s="8" t="str">
        <f t="shared" si="6"/>
        <v>¥0</v>
      </c>
      <c r="AR31" s="8" t="str">
        <f t="shared" si="7"/>
        <v>¥2,740</v>
      </c>
      <c r="AZ31" s="8">
        <f t="shared" si="8"/>
        <v>0</v>
      </c>
      <c r="BA31" s="8">
        <f t="shared" si="9"/>
        <v>0</v>
      </c>
      <c r="BB31" s="8" t="str">
        <f t="shared" si="10"/>
        <v>¥0</v>
      </c>
      <c r="BC31" s="8" t="str">
        <f t="shared" si="11"/>
        <v>¥0</v>
      </c>
      <c r="BK31" s="8">
        <f t="shared" si="12"/>
        <v>0</v>
      </c>
      <c r="BL31" s="8">
        <f t="shared" si="13"/>
        <v>0</v>
      </c>
      <c r="BM31" s="8" t="str">
        <f t="shared" si="14"/>
        <v>¥0</v>
      </c>
      <c r="BN31" s="8" t="str">
        <f t="shared" si="15"/>
        <v>¥0</v>
      </c>
      <c r="BP31" s="8" t="str">
        <f t="shared" si="16"/>
        <v>¥1,370</v>
      </c>
      <c r="BQ31" s="8" t="str">
        <f t="shared" si="17"/>
        <v>¥1,370</v>
      </c>
      <c r="BR31" s="8" t="str">
        <f t="shared" si="18"/>
        <v>¥0</v>
      </c>
      <c r="BS31" s="8" t="str">
        <f t="shared" si="19"/>
        <v>¥0</v>
      </c>
      <c r="BT31" s="8" t="str">
        <f t="shared" si="20"/>
        <v>¥0</v>
      </c>
      <c r="BU31" s="8" t="str">
        <f t="shared" si="50"/>
        <v>¥2,740</v>
      </c>
      <c r="BW31" s="3">
        <v>210</v>
      </c>
      <c r="BX31" s="3">
        <v>6</v>
      </c>
      <c r="BY31" s="3">
        <v>1</v>
      </c>
      <c r="BZ31" s="8">
        <f t="shared" si="21"/>
        <v>1260</v>
      </c>
      <c r="CA31" s="8" t="str">
        <f t="shared" si="51"/>
        <v>¥1,260</v>
      </c>
      <c r="CF31" s="8">
        <f t="shared" si="22"/>
        <v>0</v>
      </c>
      <c r="CG31" s="8" t="str">
        <f t="shared" si="52"/>
        <v>¥0</v>
      </c>
      <c r="CL31" s="8">
        <f t="shared" si="23"/>
        <v>0</v>
      </c>
      <c r="CM31" s="8" t="str">
        <f t="shared" si="53"/>
        <v>¥0</v>
      </c>
      <c r="CO31" s="8" t="str">
        <f t="shared" si="24"/>
        <v>¥1,260</v>
      </c>
      <c r="CT31" s="8">
        <f t="shared" si="70"/>
        <v>0</v>
      </c>
      <c r="CU31" s="8" t="str">
        <f t="shared" si="54"/>
        <v>¥0</v>
      </c>
      <c r="CZ31" s="8">
        <f t="shared" si="71"/>
        <v>0</v>
      </c>
      <c r="DA31" s="8" t="str">
        <f t="shared" si="55"/>
        <v>¥0</v>
      </c>
      <c r="DC31" s="8" t="str">
        <f t="shared" si="56"/>
        <v>¥0</v>
      </c>
      <c r="DE31" s="3">
        <v>1070</v>
      </c>
      <c r="DF31" s="3">
        <v>1</v>
      </c>
      <c r="DG31" s="8">
        <f t="shared" si="25"/>
        <v>1070</v>
      </c>
      <c r="DJ31" s="8">
        <f t="shared" si="26"/>
        <v>0</v>
      </c>
      <c r="DM31" s="8">
        <f t="shared" si="27"/>
        <v>0</v>
      </c>
      <c r="DP31" s="8">
        <f t="shared" si="28"/>
        <v>0</v>
      </c>
      <c r="DS31" s="8">
        <f t="shared" si="29"/>
        <v>0</v>
      </c>
      <c r="DV31" s="8">
        <f t="shared" si="30"/>
        <v>0</v>
      </c>
      <c r="DY31" s="8">
        <f t="shared" si="31"/>
        <v>0</v>
      </c>
      <c r="EC31" s="8" t="str">
        <f t="shared" si="57"/>
        <v>¥1,070</v>
      </c>
      <c r="EG31" s="8" t="str">
        <f t="shared" si="58"/>
        <v>¥2,740</v>
      </c>
      <c r="EL31" s="8" t="str">
        <f t="shared" si="59"/>
        <v>¥0</v>
      </c>
      <c r="EM31" s="8" t="str">
        <f t="shared" si="32"/>
        <v>¥2,740</v>
      </c>
      <c r="EO31" s="8" t="str">
        <f t="shared" si="60"/>
        <v>¥1,260</v>
      </c>
      <c r="EP31" s="11"/>
      <c r="EQ31" s="11"/>
      <c r="ER31" s="11"/>
      <c r="ES31" s="11"/>
      <c r="ET31" s="8" t="str">
        <f t="shared" si="61"/>
        <v>¥0</v>
      </c>
      <c r="EU31" s="8" t="str">
        <f t="shared" si="33"/>
        <v>¥1,260</v>
      </c>
      <c r="EW31" s="8" t="str">
        <f t="shared" si="62"/>
        <v>¥1,070</v>
      </c>
      <c r="FB31" s="8" t="str">
        <f t="shared" si="34"/>
        <v>¥0</v>
      </c>
      <c r="FC31" s="8" t="str">
        <f t="shared" si="35"/>
        <v>¥1,070</v>
      </c>
      <c r="FE31" s="8" t="str">
        <f t="shared" si="63"/>
        <v>¥5,070</v>
      </c>
      <c r="FF31" s="8" t="str">
        <f t="shared" si="64"/>
        <v>¥0</v>
      </c>
      <c r="FG31" s="8" t="str">
        <f t="shared" si="65"/>
        <v>¥5,070</v>
      </c>
      <c r="FI31" s="8">
        <f t="shared" si="36"/>
        <v>0</v>
      </c>
      <c r="FJ31" s="8">
        <f t="shared" si="37"/>
        <v>0</v>
      </c>
      <c r="FK31" s="8">
        <f t="shared" si="38"/>
        <v>0</v>
      </c>
      <c r="FM31" s="12">
        <f t="shared" si="39"/>
        <v>0</v>
      </c>
      <c r="FN31" s="12">
        <f t="shared" si="40"/>
      </c>
      <c r="FO31" s="14"/>
      <c r="FP31" s="8" t="str">
        <f t="shared" si="66"/>
        <v>1月</v>
      </c>
      <c r="FQ31" s="14"/>
      <c r="FR31" s="8" t="str">
        <f t="shared" si="41"/>
        <v>平成22年1月11日</v>
      </c>
      <c r="FS31" s="3">
        <v>22</v>
      </c>
      <c r="FT31" s="3">
        <v>1</v>
      </c>
      <c r="FU31" s="3">
        <v>11</v>
      </c>
      <c r="FW31" s="8" t="str">
        <f t="shared" si="42"/>
        <v>平成22年1月11日</v>
      </c>
      <c r="FX31" s="8" t="str">
        <f t="shared" si="43"/>
        <v>平成22年1月11日</v>
      </c>
      <c r="FY31" s="3">
        <v>22</v>
      </c>
      <c r="FZ31" s="3">
        <v>1</v>
      </c>
      <c r="GA31" s="3">
        <v>11</v>
      </c>
      <c r="GC31" s="8" t="str">
        <f t="shared" si="44"/>
        <v>平成22年1月11日</v>
      </c>
      <c r="GD31" s="10">
        <f t="shared" si="45"/>
        <v>5070</v>
      </c>
      <c r="GE31" s="8" t="str">
        <f t="shared" si="67"/>
        <v>1月</v>
      </c>
      <c r="GG31" s="8" t="str">
        <f t="shared" si="46"/>
        <v>平成22年2月10日</v>
      </c>
      <c r="GH31" s="3">
        <v>22</v>
      </c>
      <c r="GI31" s="3">
        <v>2</v>
      </c>
      <c r="GJ31" s="3">
        <v>10</v>
      </c>
      <c r="GK31" s="8">
        <f t="shared" si="68"/>
      </c>
      <c r="GO31" s="8" t="str">
        <f t="shared" si="69"/>
        <v>月</v>
      </c>
    </row>
    <row r="32" spans="1:197" ht="12">
      <c r="A32" s="8">
        <f t="shared" si="47"/>
        <v>29</v>
      </c>
      <c r="B32" s="3" t="s">
        <v>223</v>
      </c>
      <c r="D32" s="8" t="str">
        <f t="shared" si="0"/>
        <v>平成22年1月13日</v>
      </c>
      <c r="E32" s="3">
        <v>22</v>
      </c>
      <c r="F32" s="3">
        <v>1</v>
      </c>
      <c r="G32" s="3">
        <v>13</v>
      </c>
      <c r="H32" s="3" t="s">
        <v>194</v>
      </c>
      <c r="I32" s="3" t="s">
        <v>195</v>
      </c>
      <c r="J32" s="3" t="s">
        <v>196</v>
      </c>
      <c r="K32" s="3" t="s">
        <v>197</v>
      </c>
      <c r="M32" s="8" t="str">
        <f t="shared" si="1"/>
        <v>平成22年1月13日</v>
      </c>
      <c r="N32" s="3">
        <v>22</v>
      </c>
      <c r="O32" s="3">
        <v>1</v>
      </c>
      <c r="P32" s="3">
        <v>13</v>
      </c>
      <c r="Q32" s="8" t="str">
        <f>IF(M32="","",VLOOKUP(WEEKDAY(M32,1),リスト!$R$3:$S$9,2))</f>
        <v>水</v>
      </c>
      <c r="S32" s="8" t="str">
        <f t="shared" si="2"/>
        <v>19：00</v>
      </c>
      <c r="T32" s="4" t="s">
        <v>140</v>
      </c>
      <c r="U32" s="4" t="s">
        <v>116</v>
      </c>
      <c r="V32" s="8" t="str">
        <f t="shared" si="3"/>
        <v>21：00</v>
      </c>
      <c r="W32" s="4" t="s">
        <v>187</v>
      </c>
      <c r="X32" s="4" t="s">
        <v>116</v>
      </c>
      <c r="Y32" s="9">
        <f t="shared" si="48"/>
        <v>2</v>
      </c>
      <c r="Z32" s="13"/>
      <c r="AA32" s="3" t="s">
        <v>198</v>
      </c>
      <c r="AC32" s="3">
        <v>30</v>
      </c>
      <c r="AG32" s="8">
        <f t="shared" si="49"/>
        <v>30</v>
      </c>
      <c r="AK32" s="3">
        <v>2140</v>
      </c>
      <c r="AO32" s="8">
        <f t="shared" si="4"/>
        <v>0</v>
      </c>
      <c r="AP32" s="8">
        <f t="shared" si="5"/>
        <v>2140</v>
      </c>
      <c r="AQ32" s="8" t="str">
        <f t="shared" si="6"/>
        <v>¥0</v>
      </c>
      <c r="AR32" s="8" t="str">
        <f t="shared" si="7"/>
        <v>¥2,140</v>
      </c>
      <c r="AZ32" s="8">
        <f t="shared" si="8"/>
        <v>0</v>
      </c>
      <c r="BA32" s="8">
        <f t="shared" si="9"/>
        <v>0</v>
      </c>
      <c r="BB32" s="8" t="str">
        <f t="shared" si="10"/>
        <v>¥0</v>
      </c>
      <c r="BC32" s="8" t="str">
        <f t="shared" si="11"/>
        <v>¥0</v>
      </c>
      <c r="BK32" s="8">
        <f t="shared" si="12"/>
        <v>0</v>
      </c>
      <c r="BL32" s="8">
        <f t="shared" si="13"/>
        <v>0</v>
      </c>
      <c r="BM32" s="8" t="str">
        <f t="shared" si="14"/>
        <v>¥0</v>
      </c>
      <c r="BN32" s="8" t="str">
        <f t="shared" si="15"/>
        <v>¥0</v>
      </c>
      <c r="BP32" s="8" t="str">
        <f t="shared" si="16"/>
        <v>¥0</v>
      </c>
      <c r="BQ32" s="8" t="str">
        <f t="shared" si="17"/>
        <v>¥0</v>
      </c>
      <c r="BR32" s="8" t="str">
        <f t="shared" si="18"/>
        <v>¥2,140</v>
      </c>
      <c r="BS32" s="8" t="str">
        <f t="shared" si="19"/>
        <v>¥0</v>
      </c>
      <c r="BT32" s="8" t="str">
        <f t="shared" si="20"/>
        <v>¥0</v>
      </c>
      <c r="BU32" s="8" t="str">
        <f t="shared" si="50"/>
        <v>¥2,140</v>
      </c>
      <c r="BW32" s="3">
        <v>210</v>
      </c>
      <c r="BX32" s="3">
        <v>2</v>
      </c>
      <c r="BY32" s="3">
        <v>2</v>
      </c>
      <c r="BZ32" s="8">
        <f t="shared" si="21"/>
        <v>840</v>
      </c>
      <c r="CA32" s="8" t="str">
        <f t="shared" si="51"/>
        <v>¥840</v>
      </c>
      <c r="CF32" s="8">
        <f t="shared" si="22"/>
        <v>0</v>
      </c>
      <c r="CG32" s="8" t="str">
        <f t="shared" si="52"/>
        <v>¥0</v>
      </c>
      <c r="CL32" s="8">
        <f t="shared" si="23"/>
        <v>0</v>
      </c>
      <c r="CM32" s="8" t="str">
        <f t="shared" si="53"/>
        <v>¥0</v>
      </c>
      <c r="CO32" s="8" t="str">
        <f t="shared" si="24"/>
        <v>¥840</v>
      </c>
      <c r="CT32" s="8">
        <f t="shared" si="70"/>
        <v>0</v>
      </c>
      <c r="CU32" s="8" t="str">
        <f t="shared" si="54"/>
        <v>¥0</v>
      </c>
      <c r="CZ32" s="8">
        <f t="shared" si="71"/>
        <v>0</v>
      </c>
      <c r="DA32" s="8" t="str">
        <f t="shared" si="55"/>
        <v>¥0</v>
      </c>
      <c r="DC32" s="8" t="str">
        <f t="shared" si="56"/>
        <v>¥0</v>
      </c>
      <c r="DG32" s="8">
        <f t="shared" si="25"/>
        <v>0</v>
      </c>
      <c r="DJ32" s="8">
        <f t="shared" si="26"/>
        <v>0</v>
      </c>
      <c r="DM32" s="8">
        <f t="shared" si="27"/>
        <v>0</v>
      </c>
      <c r="DP32" s="8">
        <f t="shared" si="28"/>
        <v>0</v>
      </c>
      <c r="DS32" s="8">
        <f t="shared" si="29"/>
        <v>0</v>
      </c>
      <c r="DV32" s="8">
        <f t="shared" si="30"/>
        <v>0</v>
      </c>
      <c r="DY32" s="8">
        <f t="shared" si="31"/>
        <v>0</v>
      </c>
      <c r="EC32" s="8" t="str">
        <f t="shared" si="57"/>
        <v>¥0</v>
      </c>
      <c r="EE32" s="3" t="s">
        <v>129</v>
      </c>
      <c r="EG32" s="8" t="str">
        <f t="shared" si="58"/>
        <v>¥2,140</v>
      </c>
      <c r="EH32" s="6">
        <v>100</v>
      </c>
      <c r="EL32" s="8" t="str">
        <f t="shared" si="59"/>
        <v>¥2,140</v>
      </c>
      <c r="EM32" s="8" t="str">
        <f t="shared" si="32"/>
        <v>¥0</v>
      </c>
      <c r="EO32" s="8" t="str">
        <f t="shared" si="60"/>
        <v>¥840</v>
      </c>
      <c r="EP32" s="11">
        <v>100</v>
      </c>
      <c r="EQ32" s="11"/>
      <c r="ER32" s="11"/>
      <c r="ES32" s="11"/>
      <c r="ET32" s="8" t="str">
        <f t="shared" si="61"/>
        <v>¥840</v>
      </c>
      <c r="EU32" s="8" t="str">
        <f t="shared" si="33"/>
        <v>¥0</v>
      </c>
      <c r="EW32" s="8" t="str">
        <f t="shared" si="62"/>
        <v>¥0</v>
      </c>
      <c r="FB32" s="8" t="str">
        <f t="shared" si="34"/>
        <v>¥0</v>
      </c>
      <c r="FC32" s="8" t="str">
        <f t="shared" si="35"/>
        <v>¥0</v>
      </c>
      <c r="FE32" s="8" t="str">
        <f t="shared" si="63"/>
        <v>¥2,980</v>
      </c>
      <c r="FF32" s="8" t="str">
        <f t="shared" si="64"/>
        <v>¥2,980</v>
      </c>
      <c r="FG32" s="8" t="str">
        <f t="shared" si="65"/>
        <v>¥0</v>
      </c>
      <c r="FI32" s="8">
        <f t="shared" si="36"/>
        <v>100</v>
      </c>
      <c r="FJ32" s="8">
        <f t="shared" si="37"/>
        <v>100</v>
      </c>
      <c r="FK32" s="8">
        <f t="shared" si="38"/>
        <v>0</v>
      </c>
      <c r="FM32" s="12">
        <f t="shared" si="39"/>
        <v>2980</v>
      </c>
      <c r="FN32" s="12" t="str">
        <f t="shared" si="40"/>
        <v>1月</v>
      </c>
      <c r="FO32" s="14"/>
      <c r="FP32" s="8" t="str">
        <f t="shared" si="66"/>
        <v>1月</v>
      </c>
      <c r="FQ32" s="14"/>
      <c r="FR32" s="8" t="str">
        <f t="shared" si="41"/>
        <v>平成22年1月13日</v>
      </c>
      <c r="FS32" s="3">
        <v>22</v>
      </c>
      <c r="FT32" s="3">
        <v>1</v>
      </c>
      <c r="FU32" s="3">
        <v>13</v>
      </c>
      <c r="FW32" s="8" t="str">
        <f t="shared" si="42"/>
        <v>平成22年1月13日</v>
      </c>
      <c r="FX32" s="8">
        <f t="shared" si="43"/>
      </c>
      <c r="GC32" s="8">
        <f t="shared" si="44"/>
      </c>
      <c r="GD32" s="10">
        <f t="shared" si="45"/>
        <v>0</v>
      </c>
      <c r="GE32" s="8" t="str">
        <f t="shared" si="67"/>
        <v>月</v>
      </c>
      <c r="GG32" s="8">
        <f t="shared" si="46"/>
      </c>
      <c r="GK32" s="8">
        <f t="shared" si="68"/>
      </c>
      <c r="GO32" s="8" t="str">
        <f t="shared" si="69"/>
        <v>月</v>
      </c>
    </row>
    <row r="33" spans="1:197" ht="12">
      <c r="A33" s="8">
        <f t="shared" si="47"/>
        <v>30</v>
      </c>
      <c r="B33" s="3" t="s">
        <v>223</v>
      </c>
      <c r="D33" s="8" t="str">
        <f t="shared" si="0"/>
        <v>平成22年1月15日</v>
      </c>
      <c r="E33" s="3">
        <v>22</v>
      </c>
      <c r="F33" s="3">
        <v>1</v>
      </c>
      <c r="G33" s="3">
        <v>15</v>
      </c>
      <c r="H33" s="3" t="s">
        <v>199</v>
      </c>
      <c r="I33" s="3" t="s">
        <v>200</v>
      </c>
      <c r="J33" s="3" t="s">
        <v>201</v>
      </c>
      <c r="K33" s="3" t="s">
        <v>202</v>
      </c>
      <c r="M33" s="8" t="str">
        <f t="shared" si="1"/>
        <v>平成22年1月16日</v>
      </c>
      <c r="N33" s="3">
        <v>22</v>
      </c>
      <c r="O33" s="3">
        <v>1</v>
      </c>
      <c r="P33" s="3">
        <v>16</v>
      </c>
      <c r="Q33" s="8" t="str">
        <f>IF(M33="","",VLOOKUP(WEEKDAY(M33,1),リスト!$R$3:$S$9,2))</f>
        <v>土</v>
      </c>
      <c r="S33" s="8" t="str">
        <f t="shared" si="2"/>
        <v>11：00</v>
      </c>
      <c r="T33" s="4" t="s">
        <v>150</v>
      </c>
      <c r="U33" s="4" t="s">
        <v>116</v>
      </c>
      <c r="V33" s="8" t="str">
        <f t="shared" si="3"/>
        <v>16：00</v>
      </c>
      <c r="W33" s="4" t="s">
        <v>139</v>
      </c>
      <c r="X33" s="4" t="s">
        <v>116</v>
      </c>
      <c r="Y33" s="9">
        <f t="shared" si="48"/>
        <v>5</v>
      </c>
      <c r="Z33" s="13"/>
      <c r="AA33" s="3" t="s">
        <v>203</v>
      </c>
      <c r="AC33" s="3">
        <v>40</v>
      </c>
      <c r="AE33" s="3">
        <v>20</v>
      </c>
      <c r="AG33" s="8">
        <f t="shared" si="49"/>
        <v>60</v>
      </c>
      <c r="AL33" s="3">
        <v>2290</v>
      </c>
      <c r="AO33" s="8">
        <f t="shared" si="4"/>
        <v>0</v>
      </c>
      <c r="AP33" s="8">
        <f t="shared" si="5"/>
        <v>2290</v>
      </c>
      <c r="AQ33" s="8" t="str">
        <f t="shared" si="6"/>
        <v>¥0</v>
      </c>
      <c r="AR33" s="8" t="str">
        <f t="shared" si="7"/>
        <v>¥2,290</v>
      </c>
      <c r="AZ33" s="8">
        <f t="shared" si="8"/>
        <v>0</v>
      </c>
      <c r="BA33" s="8">
        <f t="shared" si="9"/>
        <v>0</v>
      </c>
      <c r="BB33" s="8" t="str">
        <f t="shared" si="10"/>
        <v>¥0</v>
      </c>
      <c r="BC33" s="8" t="str">
        <f t="shared" si="11"/>
        <v>¥0</v>
      </c>
      <c r="BH33" s="3">
        <v>2900</v>
      </c>
      <c r="BK33" s="8">
        <f t="shared" si="12"/>
        <v>0</v>
      </c>
      <c r="BL33" s="8">
        <f t="shared" si="13"/>
        <v>2900</v>
      </c>
      <c r="BM33" s="8" t="str">
        <f t="shared" si="14"/>
        <v>¥0</v>
      </c>
      <c r="BN33" s="8" t="str">
        <f t="shared" si="15"/>
        <v>¥2,900</v>
      </c>
      <c r="BP33" s="8" t="str">
        <f t="shared" si="16"/>
        <v>¥0</v>
      </c>
      <c r="BQ33" s="8" t="str">
        <f t="shared" si="17"/>
        <v>¥0</v>
      </c>
      <c r="BR33" s="8" t="str">
        <f t="shared" si="18"/>
        <v>¥0</v>
      </c>
      <c r="BS33" s="8" t="str">
        <f t="shared" si="19"/>
        <v>¥5,190</v>
      </c>
      <c r="BT33" s="8" t="str">
        <f t="shared" si="20"/>
        <v>¥0</v>
      </c>
      <c r="BU33" s="8" t="str">
        <f t="shared" si="50"/>
        <v>¥5,190</v>
      </c>
      <c r="BW33" s="3">
        <v>210</v>
      </c>
      <c r="BX33" s="3">
        <v>2</v>
      </c>
      <c r="BY33" s="3">
        <v>2</v>
      </c>
      <c r="BZ33" s="8">
        <f t="shared" si="21"/>
        <v>840</v>
      </c>
      <c r="CA33" s="8" t="str">
        <f t="shared" si="51"/>
        <v>¥840</v>
      </c>
      <c r="CF33" s="8">
        <f t="shared" si="22"/>
        <v>0</v>
      </c>
      <c r="CG33" s="8" t="str">
        <f t="shared" si="52"/>
        <v>¥0</v>
      </c>
      <c r="CL33" s="8">
        <f t="shared" si="23"/>
        <v>0</v>
      </c>
      <c r="CM33" s="8" t="str">
        <f t="shared" si="53"/>
        <v>¥0</v>
      </c>
      <c r="CO33" s="8" t="str">
        <f t="shared" si="24"/>
        <v>¥840</v>
      </c>
      <c r="CT33" s="8">
        <f t="shared" si="70"/>
        <v>0</v>
      </c>
      <c r="CU33" s="8" t="str">
        <f t="shared" si="54"/>
        <v>¥0</v>
      </c>
      <c r="CZ33" s="8">
        <f t="shared" si="71"/>
        <v>0</v>
      </c>
      <c r="DA33" s="8" t="str">
        <f t="shared" si="55"/>
        <v>¥0</v>
      </c>
      <c r="DC33" s="8" t="str">
        <f t="shared" si="56"/>
        <v>¥0</v>
      </c>
      <c r="DG33" s="8">
        <f t="shared" si="25"/>
        <v>0</v>
      </c>
      <c r="DJ33" s="8">
        <f t="shared" si="26"/>
        <v>0</v>
      </c>
      <c r="DM33" s="8">
        <f t="shared" si="27"/>
        <v>0</v>
      </c>
      <c r="DN33" s="3">
        <v>210</v>
      </c>
      <c r="DO33" s="3">
        <v>1</v>
      </c>
      <c r="DP33" s="8">
        <f t="shared" si="28"/>
        <v>210</v>
      </c>
      <c r="DS33" s="8">
        <f t="shared" si="29"/>
        <v>0</v>
      </c>
      <c r="DV33" s="8">
        <f t="shared" si="30"/>
        <v>0</v>
      </c>
      <c r="DY33" s="8">
        <f t="shared" si="31"/>
        <v>0</v>
      </c>
      <c r="EC33" s="8" t="str">
        <f t="shared" si="57"/>
        <v>¥210</v>
      </c>
      <c r="EG33" s="8" t="str">
        <f t="shared" si="58"/>
        <v>¥5,190</v>
      </c>
      <c r="EL33" s="8" t="str">
        <f t="shared" si="59"/>
        <v>¥0</v>
      </c>
      <c r="EM33" s="8" t="str">
        <f t="shared" si="32"/>
        <v>¥5,190</v>
      </c>
      <c r="EO33" s="8" t="str">
        <f t="shared" si="60"/>
        <v>¥840</v>
      </c>
      <c r="EP33" s="11"/>
      <c r="EQ33" s="11"/>
      <c r="ER33" s="11"/>
      <c r="ES33" s="11"/>
      <c r="ET33" s="8" t="str">
        <f t="shared" si="61"/>
        <v>¥0</v>
      </c>
      <c r="EU33" s="8" t="str">
        <f t="shared" si="33"/>
        <v>¥840</v>
      </c>
      <c r="EW33" s="8" t="str">
        <f t="shared" si="62"/>
        <v>¥210</v>
      </c>
      <c r="FB33" s="8" t="str">
        <f t="shared" si="34"/>
        <v>¥0</v>
      </c>
      <c r="FC33" s="8" t="str">
        <f t="shared" si="35"/>
        <v>¥210</v>
      </c>
      <c r="FE33" s="8" t="str">
        <f t="shared" si="63"/>
        <v>¥6,240</v>
      </c>
      <c r="FF33" s="8" t="str">
        <f t="shared" si="64"/>
        <v>¥0</v>
      </c>
      <c r="FG33" s="8" t="str">
        <f t="shared" si="65"/>
        <v>¥6,240</v>
      </c>
      <c r="FI33" s="8">
        <f t="shared" si="36"/>
        <v>0</v>
      </c>
      <c r="FJ33" s="8">
        <f t="shared" si="37"/>
        <v>0</v>
      </c>
      <c r="FK33" s="8">
        <f t="shared" si="38"/>
        <v>0</v>
      </c>
      <c r="FM33" s="12">
        <f t="shared" si="39"/>
        <v>0</v>
      </c>
      <c r="FN33" s="12">
        <f t="shared" si="40"/>
      </c>
      <c r="FO33" s="14"/>
      <c r="FP33" s="8" t="str">
        <f t="shared" si="66"/>
        <v>1月</v>
      </c>
      <c r="FQ33" s="14"/>
      <c r="FR33" s="8" t="str">
        <f t="shared" si="41"/>
        <v>平成22年1月15日</v>
      </c>
      <c r="FS33" s="3">
        <v>22</v>
      </c>
      <c r="FT33" s="3">
        <v>1</v>
      </c>
      <c r="FU33" s="3">
        <v>15</v>
      </c>
      <c r="FW33" s="8" t="str">
        <f t="shared" si="42"/>
        <v>平成22年1月16日</v>
      </c>
      <c r="FX33" s="8" t="str">
        <f t="shared" si="43"/>
        <v>平成22年1月16日</v>
      </c>
      <c r="FY33" s="3">
        <v>22</v>
      </c>
      <c r="FZ33" s="3">
        <v>1</v>
      </c>
      <c r="GA33" s="3">
        <v>16</v>
      </c>
      <c r="GC33" s="8" t="str">
        <f t="shared" si="44"/>
        <v>平成22年1月16日</v>
      </c>
      <c r="GD33" s="10">
        <f t="shared" si="45"/>
        <v>6240</v>
      </c>
      <c r="GE33" s="8" t="str">
        <f t="shared" si="67"/>
        <v>1月</v>
      </c>
      <c r="GG33" s="8" t="str">
        <f t="shared" si="46"/>
        <v>平成22年2月10日</v>
      </c>
      <c r="GH33" s="3">
        <v>22</v>
      </c>
      <c r="GI33" s="3">
        <v>2</v>
      </c>
      <c r="GJ33" s="3">
        <v>10</v>
      </c>
      <c r="GK33" s="8">
        <f t="shared" si="68"/>
      </c>
      <c r="GO33" s="8" t="str">
        <f t="shared" si="69"/>
        <v>月</v>
      </c>
    </row>
    <row r="34" spans="1:197" ht="12">
      <c r="A34" s="8">
        <f t="shared" si="47"/>
        <v>31</v>
      </c>
      <c r="B34" s="3" t="s">
        <v>223</v>
      </c>
      <c r="D34" s="8" t="str">
        <f t="shared" si="0"/>
        <v>平成22年1月16日</v>
      </c>
      <c r="E34" s="3">
        <v>22</v>
      </c>
      <c r="F34" s="3">
        <v>1</v>
      </c>
      <c r="G34" s="3">
        <v>16</v>
      </c>
      <c r="H34" s="3" t="s">
        <v>204</v>
      </c>
      <c r="I34" s="3" t="s">
        <v>205</v>
      </c>
      <c r="J34" s="3" t="s">
        <v>206</v>
      </c>
      <c r="K34" s="3" t="s">
        <v>207</v>
      </c>
      <c r="M34" s="8" t="str">
        <f t="shared" si="1"/>
        <v>平成22年1月16日</v>
      </c>
      <c r="N34" s="3">
        <v>22</v>
      </c>
      <c r="O34" s="3">
        <v>1</v>
      </c>
      <c r="P34" s="3">
        <v>16</v>
      </c>
      <c r="Q34" s="8" t="str">
        <f>IF(M34="","",VLOOKUP(WEEKDAY(M34,1),リスト!$R$3:$S$9,2))</f>
        <v>土</v>
      </c>
      <c r="S34" s="8" t="str">
        <f t="shared" si="2"/>
        <v>15：00</v>
      </c>
      <c r="T34" s="4" t="s">
        <v>153</v>
      </c>
      <c r="U34" s="4" t="s">
        <v>116</v>
      </c>
      <c r="V34" s="8" t="str">
        <f t="shared" si="3"/>
        <v>16：00</v>
      </c>
      <c r="W34" s="4" t="s">
        <v>139</v>
      </c>
      <c r="X34" s="4" t="s">
        <v>116</v>
      </c>
      <c r="Y34" s="9">
        <f t="shared" si="48"/>
        <v>1</v>
      </c>
      <c r="Z34" s="13"/>
      <c r="AA34" s="3" t="s">
        <v>208</v>
      </c>
      <c r="AC34" s="3">
        <v>15</v>
      </c>
      <c r="AG34" s="8">
        <f t="shared" si="49"/>
        <v>15</v>
      </c>
      <c r="AJ34" s="3">
        <v>1370</v>
      </c>
      <c r="AO34" s="8">
        <f t="shared" si="4"/>
        <v>0</v>
      </c>
      <c r="AP34" s="8">
        <f t="shared" si="5"/>
        <v>1370</v>
      </c>
      <c r="AQ34" s="8" t="str">
        <f t="shared" si="6"/>
        <v>¥0</v>
      </c>
      <c r="AR34" s="8" t="str">
        <f t="shared" si="7"/>
        <v>¥1,370</v>
      </c>
      <c r="AZ34" s="8">
        <f t="shared" si="8"/>
        <v>0</v>
      </c>
      <c r="BA34" s="8">
        <f t="shared" si="9"/>
        <v>0</v>
      </c>
      <c r="BB34" s="8" t="str">
        <f t="shared" si="10"/>
        <v>¥0</v>
      </c>
      <c r="BC34" s="8" t="str">
        <f t="shared" si="11"/>
        <v>¥0</v>
      </c>
      <c r="BK34" s="8">
        <f t="shared" si="12"/>
        <v>0</v>
      </c>
      <c r="BL34" s="8">
        <f t="shared" si="13"/>
        <v>0</v>
      </c>
      <c r="BM34" s="8" t="str">
        <f t="shared" si="14"/>
        <v>¥0</v>
      </c>
      <c r="BN34" s="8" t="str">
        <f t="shared" si="15"/>
        <v>¥0</v>
      </c>
      <c r="BP34" s="8" t="str">
        <f t="shared" si="16"/>
        <v>¥0</v>
      </c>
      <c r="BQ34" s="8" t="str">
        <f t="shared" si="17"/>
        <v>¥1,370</v>
      </c>
      <c r="BR34" s="8" t="str">
        <f t="shared" si="18"/>
        <v>¥0</v>
      </c>
      <c r="BS34" s="8" t="str">
        <f t="shared" si="19"/>
        <v>¥0</v>
      </c>
      <c r="BT34" s="8" t="str">
        <f t="shared" si="20"/>
        <v>¥0</v>
      </c>
      <c r="BU34" s="8" t="str">
        <f t="shared" si="50"/>
        <v>¥1,370</v>
      </c>
      <c r="BW34" s="3">
        <v>210</v>
      </c>
      <c r="BX34" s="3">
        <v>2</v>
      </c>
      <c r="BY34" s="3">
        <v>1</v>
      </c>
      <c r="BZ34" s="8">
        <f t="shared" si="21"/>
        <v>420</v>
      </c>
      <c r="CA34" s="8" t="str">
        <f t="shared" si="51"/>
        <v>¥420</v>
      </c>
      <c r="CF34" s="8">
        <f t="shared" si="22"/>
        <v>0</v>
      </c>
      <c r="CG34" s="8" t="str">
        <f t="shared" si="52"/>
        <v>¥0</v>
      </c>
      <c r="CL34" s="8">
        <f t="shared" si="23"/>
        <v>0</v>
      </c>
      <c r="CM34" s="8" t="str">
        <f t="shared" si="53"/>
        <v>¥0</v>
      </c>
      <c r="CO34" s="8" t="str">
        <f t="shared" si="24"/>
        <v>¥420</v>
      </c>
      <c r="CT34" s="8">
        <f t="shared" si="70"/>
        <v>0</v>
      </c>
      <c r="CU34" s="8" t="str">
        <f t="shared" si="54"/>
        <v>¥0</v>
      </c>
      <c r="CZ34" s="8">
        <f t="shared" si="71"/>
        <v>0</v>
      </c>
      <c r="DA34" s="8" t="str">
        <f t="shared" si="55"/>
        <v>¥0</v>
      </c>
      <c r="DC34" s="8" t="str">
        <f t="shared" si="56"/>
        <v>¥0</v>
      </c>
      <c r="DG34" s="8">
        <f t="shared" si="25"/>
        <v>0</v>
      </c>
      <c r="DJ34" s="8">
        <f t="shared" si="26"/>
        <v>0</v>
      </c>
      <c r="DM34" s="8">
        <f t="shared" si="27"/>
        <v>0</v>
      </c>
      <c r="DN34" s="3">
        <v>210</v>
      </c>
      <c r="DO34" s="3">
        <v>1</v>
      </c>
      <c r="DP34" s="8">
        <f t="shared" si="28"/>
        <v>210</v>
      </c>
      <c r="DS34" s="8">
        <f t="shared" si="29"/>
        <v>0</v>
      </c>
      <c r="DV34" s="8">
        <f t="shared" si="30"/>
        <v>0</v>
      </c>
      <c r="DY34" s="8">
        <f t="shared" si="31"/>
        <v>0</v>
      </c>
      <c r="EC34" s="8" t="str">
        <f t="shared" si="57"/>
        <v>¥210</v>
      </c>
      <c r="EE34" s="3" t="s">
        <v>129</v>
      </c>
      <c r="EG34" s="8" t="str">
        <f t="shared" si="58"/>
        <v>¥1,370</v>
      </c>
      <c r="EH34" s="6">
        <v>100</v>
      </c>
      <c r="EL34" s="8" t="str">
        <f t="shared" si="59"/>
        <v>¥1,370</v>
      </c>
      <c r="EM34" s="8" t="str">
        <f t="shared" si="32"/>
        <v>¥0</v>
      </c>
      <c r="EO34" s="8" t="str">
        <f t="shared" si="60"/>
        <v>¥420</v>
      </c>
      <c r="EP34" s="11">
        <v>100</v>
      </c>
      <c r="EQ34" s="11"/>
      <c r="ER34" s="11"/>
      <c r="ES34" s="11"/>
      <c r="ET34" s="8" t="str">
        <f t="shared" si="61"/>
        <v>¥420</v>
      </c>
      <c r="EU34" s="8" t="str">
        <f t="shared" si="33"/>
        <v>¥0</v>
      </c>
      <c r="EW34" s="8" t="str">
        <f t="shared" si="62"/>
        <v>¥210</v>
      </c>
      <c r="EX34" s="6">
        <v>100</v>
      </c>
      <c r="FB34" s="8" t="str">
        <f t="shared" si="34"/>
        <v>¥210</v>
      </c>
      <c r="FC34" s="8" t="str">
        <f t="shared" si="35"/>
        <v>¥0</v>
      </c>
      <c r="FE34" s="8" t="str">
        <f t="shared" si="63"/>
        <v>¥2,000</v>
      </c>
      <c r="FF34" s="8" t="str">
        <f t="shared" si="64"/>
        <v>¥2,000</v>
      </c>
      <c r="FG34" s="8" t="str">
        <f t="shared" si="65"/>
        <v>¥0</v>
      </c>
      <c r="FI34" s="8">
        <f t="shared" si="36"/>
        <v>100</v>
      </c>
      <c r="FJ34" s="8">
        <f t="shared" si="37"/>
        <v>100</v>
      </c>
      <c r="FK34" s="8">
        <f t="shared" si="38"/>
        <v>100</v>
      </c>
      <c r="FM34" s="12">
        <f t="shared" si="39"/>
        <v>2000</v>
      </c>
      <c r="FN34" s="12" t="str">
        <f t="shared" si="40"/>
        <v>1月</v>
      </c>
      <c r="FO34" s="14"/>
      <c r="FP34" s="8" t="str">
        <f t="shared" si="66"/>
        <v>1月</v>
      </c>
      <c r="FQ34" s="14"/>
      <c r="FR34" s="8" t="str">
        <f t="shared" si="41"/>
        <v>平成22年1月8日</v>
      </c>
      <c r="FS34" s="3">
        <v>22</v>
      </c>
      <c r="FT34" s="3">
        <v>1</v>
      </c>
      <c r="FU34" s="3">
        <v>8</v>
      </c>
      <c r="FW34" s="8" t="str">
        <f t="shared" si="42"/>
        <v>平成22年1月16日</v>
      </c>
      <c r="FX34" s="8">
        <f t="shared" si="43"/>
      </c>
      <c r="GC34" s="8">
        <f t="shared" si="44"/>
      </c>
      <c r="GD34" s="10">
        <f t="shared" si="45"/>
        <v>0</v>
      </c>
      <c r="GE34" s="8" t="str">
        <f t="shared" si="67"/>
        <v>月</v>
      </c>
      <c r="GG34" s="8">
        <f t="shared" si="46"/>
      </c>
      <c r="GK34" s="8">
        <f t="shared" si="68"/>
      </c>
      <c r="GO34" s="8" t="str">
        <f t="shared" si="69"/>
        <v>月</v>
      </c>
    </row>
    <row r="35" spans="1:197" ht="12">
      <c r="A35" s="8">
        <f t="shared" si="47"/>
        <v>32</v>
      </c>
      <c r="B35" s="3" t="s">
        <v>223</v>
      </c>
      <c r="D35" s="8" t="str">
        <f t="shared" si="0"/>
        <v>平成21年11月23日</v>
      </c>
      <c r="E35" s="3">
        <v>21</v>
      </c>
      <c r="F35" s="3">
        <v>11</v>
      </c>
      <c r="G35" s="3">
        <v>23</v>
      </c>
      <c r="H35" s="3" t="s">
        <v>204</v>
      </c>
      <c r="I35" s="3" t="s">
        <v>143</v>
      </c>
      <c r="J35" s="3" t="s">
        <v>209</v>
      </c>
      <c r="M35" s="8" t="str">
        <f t="shared" si="1"/>
        <v>平成22年1月17日</v>
      </c>
      <c r="N35" s="3">
        <v>22</v>
      </c>
      <c r="O35" s="3">
        <v>1</v>
      </c>
      <c r="P35" s="3">
        <v>17</v>
      </c>
      <c r="Q35" s="8" t="str">
        <f>IF(M35="","",VLOOKUP(WEEKDAY(M35,1),リスト!$R$3:$S$9,2))</f>
        <v>日</v>
      </c>
      <c r="S35" s="8" t="str">
        <f t="shared" si="2"/>
        <v>13：00</v>
      </c>
      <c r="T35" s="4" t="s">
        <v>115</v>
      </c>
      <c r="U35" s="4" t="s">
        <v>116</v>
      </c>
      <c r="V35" s="8" t="str">
        <f t="shared" si="3"/>
        <v>16：00</v>
      </c>
      <c r="W35" s="4" t="s">
        <v>139</v>
      </c>
      <c r="X35" s="4" t="s">
        <v>116</v>
      </c>
      <c r="Y35" s="9">
        <f t="shared" si="48"/>
        <v>3</v>
      </c>
      <c r="Z35" s="13"/>
      <c r="AA35" s="3" t="s">
        <v>210</v>
      </c>
      <c r="AC35" s="3">
        <v>30</v>
      </c>
      <c r="AG35" s="8">
        <f t="shared" si="49"/>
        <v>30</v>
      </c>
      <c r="AJ35" s="3">
        <v>1370</v>
      </c>
      <c r="AO35" s="8">
        <f t="shared" si="4"/>
        <v>0</v>
      </c>
      <c r="AP35" s="8">
        <f t="shared" si="5"/>
        <v>1370</v>
      </c>
      <c r="AQ35" s="8" t="str">
        <f t="shared" si="6"/>
        <v>¥0</v>
      </c>
      <c r="AR35" s="8" t="str">
        <f t="shared" si="7"/>
        <v>¥1,370</v>
      </c>
      <c r="AZ35" s="8">
        <f t="shared" si="8"/>
        <v>0</v>
      </c>
      <c r="BA35" s="8">
        <f t="shared" si="9"/>
        <v>0</v>
      </c>
      <c r="BB35" s="8" t="str">
        <f t="shared" si="10"/>
        <v>¥0</v>
      </c>
      <c r="BC35" s="8" t="str">
        <f t="shared" si="11"/>
        <v>¥0</v>
      </c>
      <c r="BK35" s="8">
        <f t="shared" si="12"/>
        <v>0</v>
      </c>
      <c r="BL35" s="8">
        <f t="shared" si="13"/>
        <v>0</v>
      </c>
      <c r="BM35" s="8" t="str">
        <f t="shared" si="14"/>
        <v>¥0</v>
      </c>
      <c r="BN35" s="8" t="str">
        <f t="shared" si="15"/>
        <v>¥0</v>
      </c>
      <c r="BP35" s="8" t="str">
        <f t="shared" si="16"/>
        <v>¥0</v>
      </c>
      <c r="BQ35" s="8" t="str">
        <f t="shared" si="17"/>
        <v>¥1,370</v>
      </c>
      <c r="BR35" s="8" t="str">
        <f t="shared" si="18"/>
        <v>¥0</v>
      </c>
      <c r="BS35" s="8" t="str">
        <f t="shared" si="19"/>
        <v>¥0</v>
      </c>
      <c r="BT35" s="8" t="str">
        <f t="shared" si="20"/>
        <v>¥0</v>
      </c>
      <c r="BU35" s="8" t="str">
        <f t="shared" si="50"/>
        <v>¥1,370</v>
      </c>
      <c r="BW35" s="3">
        <v>210</v>
      </c>
      <c r="BX35" s="3">
        <v>4</v>
      </c>
      <c r="BY35" s="3">
        <v>2</v>
      </c>
      <c r="BZ35" s="8">
        <f t="shared" si="21"/>
        <v>1680</v>
      </c>
      <c r="CA35" s="8" t="str">
        <f t="shared" si="51"/>
        <v>¥1,680</v>
      </c>
      <c r="CF35" s="8">
        <f t="shared" si="22"/>
        <v>0</v>
      </c>
      <c r="CG35" s="8" t="str">
        <f t="shared" si="52"/>
        <v>¥0</v>
      </c>
      <c r="CL35" s="8">
        <f t="shared" si="23"/>
        <v>0</v>
      </c>
      <c r="CM35" s="8" t="str">
        <f t="shared" si="53"/>
        <v>¥0</v>
      </c>
      <c r="CO35" s="8" t="str">
        <f t="shared" si="24"/>
        <v>¥1,680</v>
      </c>
      <c r="CT35" s="8">
        <f t="shared" si="70"/>
        <v>0</v>
      </c>
      <c r="CU35" s="8" t="str">
        <f t="shared" si="54"/>
        <v>¥0</v>
      </c>
      <c r="CZ35" s="8">
        <f t="shared" si="71"/>
        <v>0</v>
      </c>
      <c r="DA35" s="8" t="str">
        <f t="shared" si="55"/>
        <v>¥0</v>
      </c>
      <c r="DC35" s="8" t="str">
        <f t="shared" si="56"/>
        <v>¥0</v>
      </c>
      <c r="DE35" s="3">
        <v>1070</v>
      </c>
      <c r="DF35" s="3">
        <v>1</v>
      </c>
      <c r="DG35" s="8">
        <f t="shared" si="25"/>
        <v>1070</v>
      </c>
      <c r="DJ35" s="8">
        <f t="shared" si="26"/>
        <v>0</v>
      </c>
      <c r="DM35" s="8">
        <f t="shared" si="27"/>
        <v>0</v>
      </c>
      <c r="DP35" s="8">
        <f t="shared" si="28"/>
        <v>0</v>
      </c>
      <c r="DS35" s="8">
        <f t="shared" si="29"/>
        <v>0</v>
      </c>
      <c r="DV35" s="8">
        <f t="shared" si="30"/>
        <v>0</v>
      </c>
      <c r="DY35" s="8">
        <f t="shared" si="31"/>
        <v>0</v>
      </c>
      <c r="EC35" s="8" t="str">
        <f t="shared" si="57"/>
        <v>¥1,070</v>
      </c>
      <c r="EE35" s="3" t="s">
        <v>163</v>
      </c>
      <c r="EG35" s="8" t="str">
        <f t="shared" si="58"/>
        <v>¥1,370</v>
      </c>
      <c r="EK35" s="6">
        <v>100</v>
      </c>
      <c r="EL35" s="8" t="str">
        <f t="shared" si="59"/>
        <v>¥1,370</v>
      </c>
      <c r="EM35" s="8" t="str">
        <f t="shared" si="32"/>
        <v>¥0</v>
      </c>
      <c r="EO35" s="8" t="str">
        <f t="shared" si="60"/>
        <v>¥1,680</v>
      </c>
      <c r="EP35" s="11"/>
      <c r="EQ35" s="11"/>
      <c r="ER35" s="11"/>
      <c r="ES35" s="11">
        <v>100</v>
      </c>
      <c r="ET35" s="8" t="str">
        <f t="shared" si="61"/>
        <v>¥1,680</v>
      </c>
      <c r="EU35" s="8" t="str">
        <f t="shared" si="33"/>
        <v>¥0</v>
      </c>
      <c r="EW35" s="8" t="str">
        <f t="shared" si="62"/>
        <v>¥1,070</v>
      </c>
      <c r="FA35" s="6">
        <v>100</v>
      </c>
      <c r="FB35" s="8" t="str">
        <f t="shared" si="34"/>
        <v>¥1,070</v>
      </c>
      <c r="FC35" s="8" t="str">
        <f t="shared" si="35"/>
        <v>¥0</v>
      </c>
      <c r="FE35" s="8" t="str">
        <f t="shared" si="63"/>
        <v>¥4,120</v>
      </c>
      <c r="FF35" s="8" t="str">
        <f t="shared" si="64"/>
        <v>¥4,120</v>
      </c>
      <c r="FG35" s="8" t="str">
        <f t="shared" si="65"/>
        <v>¥0</v>
      </c>
      <c r="FI35" s="8">
        <f t="shared" si="36"/>
        <v>100</v>
      </c>
      <c r="FJ35" s="8">
        <f t="shared" si="37"/>
        <v>100</v>
      </c>
      <c r="FK35" s="8">
        <f t="shared" si="38"/>
        <v>100</v>
      </c>
      <c r="FM35" s="12">
        <f t="shared" si="39"/>
        <v>4120</v>
      </c>
      <c r="FN35" s="12" t="str">
        <f t="shared" si="40"/>
        <v>1月</v>
      </c>
      <c r="FO35" s="14"/>
      <c r="FP35" s="8" t="str">
        <f t="shared" si="66"/>
        <v>1月</v>
      </c>
      <c r="FQ35" s="14"/>
      <c r="FR35" s="8" t="str">
        <f t="shared" si="41"/>
        <v>平成21年11月23日</v>
      </c>
      <c r="FS35" s="3">
        <v>21</v>
      </c>
      <c r="FT35" s="3">
        <v>11</v>
      </c>
      <c r="FU35" s="3">
        <v>23</v>
      </c>
      <c r="FW35" s="8" t="str">
        <f t="shared" si="42"/>
        <v>平成22年1月17日</v>
      </c>
      <c r="FX35" s="8">
        <f t="shared" si="43"/>
      </c>
      <c r="GC35" s="8">
        <f t="shared" si="44"/>
      </c>
      <c r="GD35" s="10">
        <f t="shared" si="45"/>
        <v>0</v>
      </c>
      <c r="GE35" s="8" t="str">
        <f t="shared" si="67"/>
        <v>月</v>
      </c>
      <c r="GG35" s="8">
        <f t="shared" si="46"/>
      </c>
      <c r="GK35" s="8">
        <f t="shared" si="68"/>
      </c>
      <c r="GO35" s="8" t="str">
        <f t="shared" si="69"/>
        <v>月</v>
      </c>
    </row>
    <row r="36" spans="1:197" ht="12">
      <c r="A36" s="8">
        <f t="shared" si="47"/>
        <v>33</v>
      </c>
      <c r="B36" s="3" t="s">
        <v>223</v>
      </c>
      <c r="D36" s="8" t="str">
        <f t="shared" si="0"/>
        <v>平成22年1月14日</v>
      </c>
      <c r="E36" s="3">
        <v>22</v>
      </c>
      <c r="F36" s="3">
        <v>1</v>
      </c>
      <c r="G36" s="3">
        <v>14</v>
      </c>
      <c r="H36" s="3" t="s">
        <v>211</v>
      </c>
      <c r="I36" s="3" t="s">
        <v>212</v>
      </c>
      <c r="J36" s="3" t="s">
        <v>213</v>
      </c>
      <c r="K36" s="3" t="s">
        <v>214</v>
      </c>
      <c r="M36" s="8" t="str">
        <f t="shared" si="1"/>
        <v>平成22年1月19日</v>
      </c>
      <c r="N36" s="3">
        <v>22</v>
      </c>
      <c r="O36" s="3">
        <v>1</v>
      </c>
      <c r="P36" s="3">
        <v>19</v>
      </c>
      <c r="Q36" s="8" t="str">
        <f>IF(M36="","",VLOOKUP(WEEKDAY(M36,1),リスト!$R$3:$S$9,2))</f>
        <v>火</v>
      </c>
      <c r="S36" s="8" t="str">
        <f t="shared" si="2"/>
        <v>9：15</v>
      </c>
      <c r="T36" s="4" t="s">
        <v>134</v>
      </c>
      <c r="U36" s="4" t="s">
        <v>153</v>
      </c>
      <c r="V36" s="8" t="str">
        <f t="shared" si="3"/>
        <v>10：15</v>
      </c>
      <c r="W36" s="4" t="s">
        <v>155</v>
      </c>
      <c r="X36" s="4" t="s">
        <v>153</v>
      </c>
      <c r="Y36" s="9">
        <f t="shared" si="48"/>
        <v>1</v>
      </c>
      <c r="Z36" s="13"/>
      <c r="AA36" s="3" t="s">
        <v>215</v>
      </c>
      <c r="AC36" s="3">
        <v>41</v>
      </c>
      <c r="AG36" s="8">
        <f t="shared" si="49"/>
        <v>41</v>
      </c>
      <c r="AI36" s="3">
        <v>1370</v>
      </c>
      <c r="AO36" s="8">
        <f t="shared" si="4"/>
        <v>0</v>
      </c>
      <c r="AP36" s="8">
        <f t="shared" si="5"/>
        <v>1370</v>
      </c>
      <c r="AQ36" s="8" t="str">
        <f t="shared" si="6"/>
        <v>¥0</v>
      </c>
      <c r="AR36" s="8" t="str">
        <f t="shared" si="7"/>
        <v>¥1,370</v>
      </c>
      <c r="AZ36" s="8">
        <f t="shared" si="8"/>
        <v>0</v>
      </c>
      <c r="BA36" s="8">
        <f t="shared" si="9"/>
        <v>0</v>
      </c>
      <c r="BB36" s="8" t="str">
        <f t="shared" si="10"/>
        <v>¥0</v>
      </c>
      <c r="BC36" s="8" t="str">
        <f t="shared" si="11"/>
        <v>¥0</v>
      </c>
      <c r="BK36" s="8">
        <f t="shared" si="12"/>
        <v>0</v>
      </c>
      <c r="BL36" s="8">
        <f t="shared" si="13"/>
        <v>0</v>
      </c>
      <c r="BM36" s="8" t="str">
        <f t="shared" si="14"/>
        <v>¥0</v>
      </c>
      <c r="BN36" s="8" t="str">
        <f t="shared" si="15"/>
        <v>¥0</v>
      </c>
      <c r="BP36" s="8" t="str">
        <f t="shared" si="16"/>
        <v>¥1,370</v>
      </c>
      <c r="BQ36" s="8" t="str">
        <f t="shared" si="17"/>
        <v>¥0</v>
      </c>
      <c r="BR36" s="8" t="str">
        <f t="shared" si="18"/>
        <v>¥0</v>
      </c>
      <c r="BS36" s="8" t="str">
        <f t="shared" si="19"/>
        <v>¥0</v>
      </c>
      <c r="BT36" s="8" t="str">
        <f t="shared" si="20"/>
        <v>¥0</v>
      </c>
      <c r="BU36" s="8" t="str">
        <f t="shared" si="50"/>
        <v>¥1,370</v>
      </c>
      <c r="BW36" s="3">
        <v>210</v>
      </c>
      <c r="BX36" s="3">
        <v>1</v>
      </c>
      <c r="BY36" s="3">
        <v>2</v>
      </c>
      <c r="BZ36" s="8">
        <f t="shared" si="21"/>
        <v>420</v>
      </c>
      <c r="CA36" s="8" t="str">
        <f t="shared" si="51"/>
        <v>¥420</v>
      </c>
      <c r="CF36" s="8">
        <f t="shared" si="22"/>
        <v>0</v>
      </c>
      <c r="CG36" s="8" t="str">
        <f t="shared" si="52"/>
        <v>¥0</v>
      </c>
      <c r="CL36" s="8">
        <f t="shared" si="23"/>
        <v>0</v>
      </c>
      <c r="CM36" s="8" t="str">
        <f t="shared" si="53"/>
        <v>¥0</v>
      </c>
      <c r="CO36" s="8" t="str">
        <f t="shared" si="24"/>
        <v>¥420</v>
      </c>
      <c r="CT36" s="8">
        <f t="shared" si="70"/>
        <v>0</v>
      </c>
      <c r="CU36" s="8" t="str">
        <f t="shared" si="54"/>
        <v>¥0</v>
      </c>
      <c r="CZ36" s="8">
        <f t="shared" si="71"/>
        <v>0</v>
      </c>
      <c r="DA36" s="8" t="str">
        <f t="shared" si="55"/>
        <v>¥0</v>
      </c>
      <c r="DC36" s="8" t="str">
        <f t="shared" si="56"/>
        <v>¥0</v>
      </c>
      <c r="DG36" s="8">
        <f t="shared" si="25"/>
        <v>0</v>
      </c>
      <c r="DH36" s="3">
        <v>2900</v>
      </c>
      <c r="DI36" s="3">
        <v>1</v>
      </c>
      <c r="DJ36" s="8">
        <f t="shared" si="26"/>
        <v>2900</v>
      </c>
      <c r="DK36" s="3">
        <v>520</v>
      </c>
      <c r="DL36" s="3">
        <v>1</v>
      </c>
      <c r="DM36" s="8">
        <f t="shared" si="27"/>
        <v>520</v>
      </c>
      <c r="DN36" s="3">
        <v>210</v>
      </c>
      <c r="DO36" s="3">
        <v>1</v>
      </c>
      <c r="DP36" s="8">
        <f t="shared" si="28"/>
        <v>210</v>
      </c>
      <c r="DS36" s="8">
        <f t="shared" si="29"/>
        <v>0</v>
      </c>
      <c r="DV36" s="8">
        <f t="shared" si="30"/>
        <v>0</v>
      </c>
      <c r="DY36" s="8">
        <f t="shared" si="31"/>
        <v>0</v>
      </c>
      <c r="EC36" s="8" t="str">
        <f t="shared" si="57"/>
        <v>¥3,630</v>
      </c>
      <c r="EE36" s="3" t="s">
        <v>129</v>
      </c>
      <c r="EG36" s="8" t="str">
        <f t="shared" si="58"/>
        <v>¥1,370</v>
      </c>
      <c r="EH36" s="6">
        <v>100</v>
      </c>
      <c r="EL36" s="8" t="str">
        <f t="shared" si="59"/>
        <v>¥1,370</v>
      </c>
      <c r="EM36" s="8" t="str">
        <f t="shared" si="32"/>
        <v>¥0</v>
      </c>
      <c r="EO36" s="8" t="str">
        <f t="shared" si="60"/>
        <v>¥420</v>
      </c>
      <c r="EP36" s="11">
        <v>100</v>
      </c>
      <c r="EQ36" s="11"/>
      <c r="ER36" s="11"/>
      <c r="ES36" s="11"/>
      <c r="ET36" s="8" t="str">
        <f t="shared" si="61"/>
        <v>¥420</v>
      </c>
      <c r="EU36" s="8" t="str">
        <f t="shared" si="33"/>
        <v>¥0</v>
      </c>
      <c r="EW36" s="8" t="str">
        <f t="shared" si="62"/>
        <v>¥3,630</v>
      </c>
      <c r="EX36" s="6">
        <v>100</v>
      </c>
      <c r="FB36" s="8" t="str">
        <f t="shared" si="34"/>
        <v>¥3,630</v>
      </c>
      <c r="FC36" s="8" t="str">
        <f t="shared" si="35"/>
        <v>¥0</v>
      </c>
      <c r="FE36" s="8" t="str">
        <f t="shared" si="63"/>
        <v>¥5,420</v>
      </c>
      <c r="FF36" s="8" t="str">
        <f t="shared" si="64"/>
        <v>¥5,420</v>
      </c>
      <c r="FG36" s="8" t="str">
        <f t="shared" si="65"/>
        <v>¥0</v>
      </c>
      <c r="FI36" s="8">
        <f t="shared" si="36"/>
        <v>100</v>
      </c>
      <c r="FJ36" s="8">
        <f t="shared" si="37"/>
        <v>100</v>
      </c>
      <c r="FK36" s="8">
        <f t="shared" si="38"/>
        <v>100</v>
      </c>
      <c r="FM36" s="12">
        <f t="shared" si="39"/>
        <v>5420</v>
      </c>
      <c r="FN36" s="12" t="str">
        <f t="shared" si="40"/>
        <v>1月</v>
      </c>
      <c r="FO36" s="14"/>
      <c r="FP36" s="8" t="str">
        <f t="shared" si="66"/>
        <v>1月</v>
      </c>
      <c r="FQ36" s="14"/>
      <c r="FR36" s="8" t="str">
        <f t="shared" si="41"/>
        <v>平成22年1月14日</v>
      </c>
      <c r="FS36" s="3">
        <v>22</v>
      </c>
      <c r="FT36" s="3">
        <v>1</v>
      </c>
      <c r="FU36" s="3">
        <v>14</v>
      </c>
      <c r="FW36" s="8" t="str">
        <f t="shared" si="42"/>
        <v>平成22年1月19日</v>
      </c>
      <c r="FX36" s="8">
        <f t="shared" si="43"/>
      </c>
      <c r="GC36" s="8">
        <f t="shared" si="44"/>
      </c>
      <c r="GD36" s="10">
        <f t="shared" si="45"/>
        <v>0</v>
      </c>
      <c r="GE36" s="8" t="str">
        <f t="shared" si="67"/>
        <v>月</v>
      </c>
      <c r="GG36" s="8">
        <f t="shared" si="46"/>
      </c>
      <c r="GK36" s="8">
        <f t="shared" si="68"/>
      </c>
      <c r="GO36" s="8" t="str">
        <f t="shared" si="69"/>
        <v>月</v>
      </c>
    </row>
    <row r="37" spans="1:197" ht="12">
      <c r="A37" s="8">
        <f t="shared" si="47"/>
        <v>34</v>
      </c>
      <c r="B37" s="3" t="s">
        <v>223</v>
      </c>
      <c r="D37" s="8" t="str">
        <f t="shared" si="0"/>
        <v>平成22年1月19日</v>
      </c>
      <c r="E37" s="3">
        <v>22</v>
      </c>
      <c r="F37" s="3">
        <v>1</v>
      </c>
      <c r="G37" s="3">
        <v>19</v>
      </c>
      <c r="H37" s="3" t="s">
        <v>158</v>
      </c>
      <c r="I37" s="3" t="s">
        <v>216</v>
      </c>
      <c r="J37" s="3" t="s">
        <v>160</v>
      </c>
      <c r="K37" s="3" t="s">
        <v>161</v>
      </c>
      <c r="M37" s="8" t="str">
        <f t="shared" si="1"/>
        <v>平成22年1月19日</v>
      </c>
      <c r="N37" s="3">
        <v>22</v>
      </c>
      <c r="O37" s="3">
        <v>1</v>
      </c>
      <c r="P37" s="3">
        <v>19</v>
      </c>
      <c r="Q37" s="8" t="str">
        <f>IF(M37="","",VLOOKUP(WEEKDAY(M37,1),リスト!$R$3:$S$9,2))</f>
        <v>火</v>
      </c>
      <c r="S37" s="8" t="str">
        <f t="shared" si="2"/>
        <v>9：00</v>
      </c>
      <c r="T37" s="4" t="s">
        <v>134</v>
      </c>
      <c r="U37" s="4" t="s">
        <v>116</v>
      </c>
      <c r="V37" s="8" t="str">
        <f t="shared" si="3"/>
        <v>17：00</v>
      </c>
      <c r="W37" s="4" t="s">
        <v>117</v>
      </c>
      <c r="X37" s="4" t="s">
        <v>116</v>
      </c>
      <c r="Y37" s="9">
        <f t="shared" si="48"/>
        <v>8</v>
      </c>
      <c r="Z37" s="13"/>
      <c r="AA37" s="3" t="s">
        <v>217</v>
      </c>
      <c r="AE37" s="3">
        <v>10</v>
      </c>
      <c r="AG37" s="8">
        <f t="shared" si="49"/>
        <v>10</v>
      </c>
      <c r="AO37" s="8">
        <f t="shared" si="4"/>
        <v>0</v>
      </c>
      <c r="AP37" s="8">
        <f t="shared" si="5"/>
        <v>0</v>
      </c>
      <c r="AQ37" s="8" t="str">
        <f t="shared" si="6"/>
        <v>¥0</v>
      </c>
      <c r="AR37" s="8" t="str">
        <f t="shared" si="7"/>
        <v>¥0</v>
      </c>
      <c r="AZ37" s="8">
        <f t="shared" si="8"/>
        <v>0</v>
      </c>
      <c r="BA37" s="8">
        <f t="shared" si="9"/>
        <v>0</v>
      </c>
      <c r="BB37" s="8" t="str">
        <f t="shared" si="10"/>
        <v>¥0</v>
      </c>
      <c r="BC37" s="8" t="str">
        <f t="shared" si="11"/>
        <v>¥0</v>
      </c>
      <c r="BH37" s="3">
        <v>2900</v>
      </c>
      <c r="BK37" s="8">
        <f t="shared" si="12"/>
        <v>0</v>
      </c>
      <c r="BL37" s="8">
        <f t="shared" si="13"/>
        <v>2900</v>
      </c>
      <c r="BM37" s="8" t="str">
        <f t="shared" si="14"/>
        <v>¥0</v>
      </c>
      <c r="BN37" s="8" t="str">
        <f t="shared" si="15"/>
        <v>¥2,900</v>
      </c>
      <c r="BP37" s="8" t="str">
        <f t="shared" si="16"/>
        <v>¥0</v>
      </c>
      <c r="BQ37" s="8" t="str">
        <f t="shared" si="17"/>
        <v>¥0</v>
      </c>
      <c r="BR37" s="8" t="str">
        <f t="shared" si="18"/>
        <v>¥0</v>
      </c>
      <c r="BS37" s="8" t="str">
        <f t="shared" si="19"/>
        <v>¥2,900</v>
      </c>
      <c r="BT37" s="8" t="str">
        <f t="shared" si="20"/>
        <v>¥0</v>
      </c>
      <c r="BU37" s="8" t="str">
        <f t="shared" si="50"/>
        <v>¥2,900</v>
      </c>
      <c r="BZ37" s="8">
        <f t="shared" si="21"/>
        <v>0</v>
      </c>
      <c r="CA37" s="8" t="str">
        <f t="shared" si="51"/>
        <v>¥0</v>
      </c>
      <c r="CF37" s="8">
        <f t="shared" si="22"/>
        <v>0</v>
      </c>
      <c r="CG37" s="8" t="str">
        <f t="shared" si="52"/>
        <v>¥0</v>
      </c>
      <c r="CI37" s="3">
        <v>150</v>
      </c>
      <c r="CJ37" s="3">
        <v>3</v>
      </c>
      <c r="CK37" s="3">
        <v>2</v>
      </c>
      <c r="CL37" s="8">
        <f t="shared" si="23"/>
        <v>900</v>
      </c>
      <c r="CM37" s="8" t="str">
        <f t="shared" si="53"/>
        <v>¥900</v>
      </c>
      <c r="CO37" s="8" t="str">
        <f t="shared" si="24"/>
        <v>¥900</v>
      </c>
      <c r="CQ37" s="3">
        <v>150</v>
      </c>
      <c r="CR37" s="3">
        <v>3</v>
      </c>
      <c r="CS37" s="3">
        <v>2</v>
      </c>
      <c r="CT37" s="8">
        <f t="shared" si="70"/>
        <v>900</v>
      </c>
      <c r="CU37" s="8" t="str">
        <f t="shared" si="54"/>
        <v>¥900</v>
      </c>
      <c r="CW37" s="3">
        <v>150</v>
      </c>
      <c r="CX37" s="3">
        <v>3</v>
      </c>
      <c r="CY37" s="3">
        <v>2</v>
      </c>
      <c r="CZ37" s="8">
        <f t="shared" si="71"/>
        <v>900</v>
      </c>
      <c r="DA37" s="8" t="str">
        <f t="shared" si="55"/>
        <v>¥900</v>
      </c>
      <c r="DC37" s="8" t="str">
        <f t="shared" si="56"/>
        <v>¥1,800</v>
      </c>
      <c r="DG37" s="8">
        <f t="shared" si="25"/>
        <v>0</v>
      </c>
      <c r="DJ37" s="8">
        <f t="shared" si="26"/>
        <v>0</v>
      </c>
      <c r="DM37" s="8">
        <f t="shared" si="27"/>
        <v>0</v>
      </c>
      <c r="DP37" s="8">
        <f t="shared" si="28"/>
        <v>0</v>
      </c>
      <c r="DQ37" s="3">
        <v>320</v>
      </c>
      <c r="DR37" s="3">
        <v>2</v>
      </c>
      <c r="DS37" s="8">
        <f t="shared" si="29"/>
        <v>640</v>
      </c>
      <c r="DV37" s="8">
        <f t="shared" si="30"/>
        <v>0</v>
      </c>
      <c r="DY37" s="8">
        <f t="shared" si="31"/>
        <v>0</v>
      </c>
      <c r="EC37" s="8" t="str">
        <f t="shared" si="57"/>
        <v>¥640</v>
      </c>
      <c r="EE37" s="3" t="s">
        <v>163</v>
      </c>
      <c r="EG37" s="8" t="str">
        <f t="shared" si="58"/>
        <v>¥2,900</v>
      </c>
      <c r="EK37" s="6">
        <v>100</v>
      </c>
      <c r="EL37" s="8" t="str">
        <f t="shared" si="59"/>
        <v>¥2,900</v>
      </c>
      <c r="EM37" s="8" t="str">
        <f t="shared" si="32"/>
        <v>¥0</v>
      </c>
      <c r="EO37" s="8" t="str">
        <f t="shared" si="60"/>
        <v>¥2,700</v>
      </c>
      <c r="EP37" s="11"/>
      <c r="EQ37" s="11"/>
      <c r="ER37" s="11"/>
      <c r="ES37" s="11"/>
      <c r="ET37" s="8" t="str">
        <f t="shared" si="61"/>
        <v>¥0</v>
      </c>
      <c r="EU37" s="8" t="str">
        <f t="shared" si="33"/>
        <v>¥2,700</v>
      </c>
      <c r="EW37" s="8" t="str">
        <f t="shared" si="62"/>
        <v>¥640</v>
      </c>
      <c r="FB37" s="8" t="str">
        <f t="shared" si="34"/>
        <v>¥0</v>
      </c>
      <c r="FC37" s="8" t="str">
        <f t="shared" si="35"/>
        <v>¥640</v>
      </c>
      <c r="FE37" s="8" t="str">
        <f t="shared" si="63"/>
        <v>¥6,240</v>
      </c>
      <c r="FF37" s="8" t="str">
        <f t="shared" si="64"/>
        <v>¥2,900</v>
      </c>
      <c r="FG37" s="8" t="str">
        <f t="shared" si="65"/>
        <v>¥3,340</v>
      </c>
      <c r="FI37" s="8">
        <f t="shared" si="36"/>
        <v>100</v>
      </c>
      <c r="FJ37" s="8">
        <f t="shared" si="37"/>
        <v>0</v>
      </c>
      <c r="FK37" s="8">
        <f t="shared" si="38"/>
        <v>0</v>
      </c>
      <c r="FM37" s="12">
        <f t="shared" si="39"/>
        <v>2900</v>
      </c>
      <c r="FN37" s="12" t="str">
        <f t="shared" si="40"/>
        <v>1月</v>
      </c>
      <c r="FO37" s="14"/>
      <c r="FP37" s="8" t="str">
        <f t="shared" si="66"/>
        <v>1月</v>
      </c>
      <c r="FQ37" s="14"/>
      <c r="FR37" s="8" t="str">
        <f t="shared" si="41"/>
        <v>平成22年1月19日</v>
      </c>
      <c r="FS37" s="3">
        <v>22</v>
      </c>
      <c r="FT37" s="3">
        <v>1</v>
      </c>
      <c r="FU37" s="3">
        <v>19</v>
      </c>
      <c r="FW37" s="8" t="str">
        <f t="shared" si="42"/>
        <v>平成22年1月19日</v>
      </c>
      <c r="FX37" s="8" t="str">
        <f t="shared" si="43"/>
        <v>平成22年1月19日</v>
      </c>
      <c r="FY37" s="3">
        <v>22</v>
      </c>
      <c r="FZ37" s="3">
        <v>1</v>
      </c>
      <c r="GA37" s="3">
        <v>19</v>
      </c>
      <c r="GC37" s="8" t="str">
        <f t="shared" si="44"/>
        <v>平成22年1月19日</v>
      </c>
      <c r="GD37" s="10">
        <f t="shared" si="45"/>
        <v>3340</v>
      </c>
      <c r="GE37" s="8" t="str">
        <f t="shared" si="67"/>
        <v>1月</v>
      </c>
      <c r="GG37" s="8" t="str">
        <f t="shared" si="46"/>
        <v>平成22年2月10日</v>
      </c>
      <c r="GH37" s="3">
        <v>22</v>
      </c>
      <c r="GI37" s="3">
        <v>2</v>
      </c>
      <c r="GJ37" s="3">
        <v>10</v>
      </c>
      <c r="GK37" s="8">
        <f t="shared" si="68"/>
      </c>
      <c r="GO37" s="8" t="str">
        <f t="shared" si="69"/>
        <v>月</v>
      </c>
    </row>
    <row r="38" spans="1:197" ht="12">
      <c r="A38" s="8">
        <f t="shared" si="47"/>
        <v>35</v>
      </c>
      <c r="B38" s="3" t="s">
        <v>223</v>
      </c>
      <c r="D38" s="8" t="str">
        <f t="shared" si="0"/>
        <v>平成22年1月31日</v>
      </c>
      <c r="E38" s="3">
        <v>22</v>
      </c>
      <c r="F38" s="3">
        <v>1</v>
      </c>
      <c r="G38" s="3">
        <v>31</v>
      </c>
      <c r="H38" s="3" t="s">
        <v>211</v>
      </c>
      <c r="I38" s="3" t="s">
        <v>212</v>
      </c>
      <c r="J38" s="3" t="s">
        <v>213</v>
      </c>
      <c r="K38" s="3" t="s">
        <v>214</v>
      </c>
      <c r="M38" s="8" t="str">
        <f t="shared" si="1"/>
        <v>平成22年2月5日</v>
      </c>
      <c r="N38" s="3">
        <v>22</v>
      </c>
      <c r="O38" s="3">
        <v>2</v>
      </c>
      <c r="P38" s="3">
        <v>5</v>
      </c>
      <c r="Q38" s="8" t="str">
        <f>IF(M38="","",VLOOKUP(WEEKDAY(M38,1),リスト!$R$3:$S$9,2))</f>
        <v>金</v>
      </c>
      <c r="S38" s="8" t="str">
        <f t="shared" si="2"/>
        <v>10：30</v>
      </c>
      <c r="T38" s="4" t="s">
        <v>155</v>
      </c>
      <c r="U38" s="4" t="s">
        <v>126</v>
      </c>
      <c r="V38" s="8" t="str">
        <f t="shared" si="3"/>
        <v>11：15</v>
      </c>
      <c r="W38" s="4" t="s">
        <v>150</v>
      </c>
      <c r="X38" s="4" t="s">
        <v>153</v>
      </c>
      <c r="Y38" s="9">
        <f t="shared" si="48"/>
        <v>1</v>
      </c>
      <c r="Z38" s="13"/>
      <c r="AA38" s="3" t="s">
        <v>218</v>
      </c>
      <c r="AD38" s="3">
        <v>42</v>
      </c>
      <c r="AG38" s="8">
        <f t="shared" si="49"/>
        <v>42</v>
      </c>
      <c r="AO38" s="8">
        <f t="shared" si="4"/>
        <v>0</v>
      </c>
      <c r="AP38" s="8">
        <f t="shared" si="5"/>
        <v>0</v>
      </c>
      <c r="AQ38" s="8" t="str">
        <f t="shared" si="6"/>
        <v>¥0</v>
      </c>
      <c r="AR38" s="8" t="str">
        <f t="shared" si="7"/>
        <v>¥0</v>
      </c>
      <c r="AT38" s="3">
        <v>940</v>
      </c>
      <c r="AZ38" s="8">
        <f t="shared" si="8"/>
        <v>0</v>
      </c>
      <c r="BA38" s="8">
        <f t="shared" si="9"/>
        <v>940</v>
      </c>
      <c r="BB38" s="8" t="str">
        <f t="shared" si="10"/>
        <v>¥0</v>
      </c>
      <c r="BC38" s="8" t="str">
        <f t="shared" si="11"/>
        <v>¥940</v>
      </c>
      <c r="BK38" s="8">
        <f t="shared" si="12"/>
        <v>0</v>
      </c>
      <c r="BL38" s="8">
        <f t="shared" si="13"/>
        <v>0</v>
      </c>
      <c r="BM38" s="8" t="str">
        <f t="shared" si="14"/>
        <v>¥0</v>
      </c>
      <c r="BN38" s="8" t="str">
        <f t="shared" si="15"/>
        <v>¥0</v>
      </c>
      <c r="BP38" s="8" t="str">
        <f t="shared" si="16"/>
        <v>¥940</v>
      </c>
      <c r="BQ38" s="8" t="str">
        <f t="shared" si="17"/>
        <v>¥0</v>
      </c>
      <c r="BR38" s="8" t="str">
        <f t="shared" si="18"/>
        <v>¥0</v>
      </c>
      <c r="BS38" s="8" t="str">
        <f t="shared" si="19"/>
        <v>¥0</v>
      </c>
      <c r="BT38" s="8" t="str">
        <f t="shared" si="20"/>
        <v>¥0</v>
      </c>
      <c r="BU38" s="8" t="str">
        <f t="shared" si="50"/>
        <v>¥940</v>
      </c>
      <c r="BZ38" s="8">
        <f t="shared" si="21"/>
        <v>0</v>
      </c>
      <c r="CA38" s="8" t="str">
        <f t="shared" si="51"/>
        <v>¥0</v>
      </c>
      <c r="CC38" s="3">
        <v>150</v>
      </c>
      <c r="CD38" s="3">
        <v>1</v>
      </c>
      <c r="CE38" s="3">
        <v>1</v>
      </c>
      <c r="CF38" s="8">
        <f t="shared" si="22"/>
        <v>150</v>
      </c>
      <c r="CG38" s="8" t="str">
        <f t="shared" si="52"/>
        <v>¥150</v>
      </c>
      <c r="CL38" s="8">
        <f t="shared" si="23"/>
        <v>0</v>
      </c>
      <c r="CM38" s="8" t="str">
        <f t="shared" si="53"/>
        <v>¥0</v>
      </c>
      <c r="CO38" s="8" t="str">
        <f t="shared" si="24"/>
        <v>¥150</v>
      </c>
      <c r="CT38" s="8">
        <f t="shared" si="70"/>
        <v>0</v>
      </c>
      <c r="CU38" s="8" t="str">
        <f t="shared" si="54"/>
        <v>¥0</v>
      </c>
      <c r="CZ38" s="8">
        <f t="shared" si="71"/>
        <v>0</v>
      </c>
      <c r="DA38" s="8" t="str">
        <f t="shared" si="55"/>
        <v>¥0</v>
      </c>
      <c r="DC38" s="8" t="str">
        <f t="shared" si="56"/>
        <v>¥0</v>
      </c>
      <c r="DG38" s="8">
        <f t="shared" si="25"/>
        <v>0</v>
      </c>
      <c r="DJ38" s="8">
        <f t="shared" si="26"/>
        <v>0</v>
      </c>
      <c r="DM38" s="8">
        <f t="shared" si="27"/>
        <v>0</v>
      </c>
      <c r="DP38" s="8">
        <f t="shared" si="28"/>
        <v>0</v>
      </c>
      <c r="DS38" s="8">
        <f t="shared" si="29"/>
        <v>0</v>
      </c>
      <c r="DV38" s="8">
        <f t="shared" si="30"/>
        <v>0</v>
      </c>
      <c r="DY38" s="8">
        <f t="shared" si="31"/>
        <v>0</v>
      </c>
      <c r="EC38" s="8" t="str">
        <f t="shared" si="57"/>
        <v>¥0</v>
      </c>
      <c r="EE38" s="3" t="s">
        <v>129</v>
      </c>
      <c r="EG38" s="8" t="str">
        <f t="shared" si="58"/>
        <v>¥940</v>
      </c>
      <c r="EH38" s="6">
        <v>100</v>
      </c>
      <c r="EL38" s="8" t="str">
        <f t="shared" si="59"/>
        <v>¥940</v>
      </c>
      <c r="EM38" s="8" t="str">
        <f t="shared" si="32"/>
        <v>¥0</v>
      </c>
      <c r="EO38" s="8" t="str">
        <f t="shared" si="60"/>
        <v>¥150</v>
      </c>
      <c r="EP38" s="11">
        <v>100</v>
      </c>
      <c r="EQ38" s="11"/>
      <c r="ER38" s="11"/>
      <c r="ES38" s="11"/>
      <c r="ET38" s="8" t="str">
        <f t="shared" si="61"/>
        <v>¥150</v>
      </c>
      <c r="EU38" s="8" t="str">
        <f t="shared" si="33"/>
        <v>¥0</v>
      </c>
      <c r="EW38" s="8" t="str">
        <f t="shared" si="62"/>
        <v>¥0</v>
      </c>
      <c r="FB38" s="8" t="str">
        <f t="shared" si="34"/>
        <v>¥0</v>
      </c>
      <c r="FC38" s="8" t="str">
        <f t="shared" si="35"/>
        <v>¥0</v>
      </c>
      <c r="FE38" s="8" t="str">
        <f t="shared" si="63"/>
        <v>¥1,090</v>
      </c>
      <c r="FF38" s="8" t="str">
        <f t="shared" si="64"/>
        <v>¥1,090</v>
      </c>
      <c r="FG38" s="8" t="str">
        <f t="shared" si="65"/>
        <v>¥0</v>
      </c>
      <c r="FI38" s="8">
        <f t="shared" si="36"/>
        <v>100</v>
      </c>
      <c r="FJ38" s="8">
        <f t="shared" si="37"/>
        <v>100</v>
      </c>
      <c r="FK38" s="8">
        <f t="shared" si="38"/>
        <v>0</v>
      </c>
      <c r="FM38" s="12">
        <f t="shared" si="39"/>
        <v>1090</v>
      </c>
      <c r="FN38" s="12" t="str">
        <f t="shared" si="40"/>
        <v>2月</v>
      </c>
      <c r="FO38" s="14"/>
      <c r="FP38" s="8" t="str">
        <f t="shared" si="66"/>
        <v>2月</v>
      </c>
      <c r="FQ38" s="14"/>
      <c r="FR38" s="8" t="str">
        <f t="shared" si="41"/>
        <v>平成22年1月31日</v>
      </c>
      <c r="FS38" s="3">
        <v>22</v>
      </c>
      <c r="FT38" s="3">
        <v>1</v>
      </c>
      <c r="FU38" s="3">
        <v>31</v>
      </c>
      <c r="FW38" s="8" t="str">
        <f t="shared" si="42"/>
        <v>平成22年2月5日</v>
      </c>
      <c r="FX38" s="8">
        <f t="shared" si="43"/>
      </c>
      <c r="GC38" s="8">
        <f t="shared" si="44"/>
      </c>
      <c r="GD38" s="10">
        <f t="shared" si="45"/>
        <v>0</v>
      </c>
      <c r="GE38" s="8" t="str">
        <f t="shared" si="67"/>
        <v>月</v>
      </c>
      <c r="GG38" s="8">
        <f t="shared" si="46"/>
      </c>
      <c r="GK38" s="8">
        <f t="shared" si="68"/>
      </c>
      <c r="GO38" s="8" t="str">
        <f t="shared" si="69"/>
        <v>月</v>
      </c>
    </row>
    <row r="39" spans="1:197" ht="12">
      <c r="A39" s="8">
        <f t="shared" si="47"/>
        <v>36</v>
      </c>
      <c r="B39" s="3" t="s">
        <v>223</v>
      </c>
      <c r="D39" s="8" t="str">
        <f t="shared" si="0"/>
        <v>平成22年1月17日</v>
      </c>
      <c r="E39" s="3">
        <v>22</v>
      </c>
      <c r="F39" s="3">
        <v>1</v>
      </c>
      <c r="G39" s="3">
        <v>17</v>
      </c>
      <c r="H39" s="3" t="s">
        <v>164</v>
      </c>
      <c r="I39" s="3" t="s">
        <v>143</v>
      </c>
      <c r="J39" s="3" t="s">
        <v>165</v>
      </c>
      <c r="M39" s="8" t="str">
        <f t="shared" si="1"/>
        <v>平成22年2月7日</v>
      </c>
      <c r="N39" s="3">
        <v>22</v>
      </c>
      <c r="O39" s="3">
        <v>2</v>
      </c>
      <c r="P39" s="3">
        <v>7</v>
      </c>
      <c r="Q39" s="8" t="str">
        <f>IF(M39="","",VLOOKUP(WEEKDAY(M39,1),リスト!$R$3:$S$9,2))</f>
        <v>日</v>
      </c>
      <c r="S39" s="8" t="str">
        <f t="shared" si="2"/>
        <v>13：30</v>
      </c>
      <c r="T39" s="4" t="s">
        <v>115</v>
      </c>
      <c r="U39" s="4" t="s">
        <v>126</v>
      </c>
      <c r="V39" s="8" t="str">
        <f t="shared" si="3"/>
        <v>16：00</v>
      </c>
      <c r="W39" s="4" t="s">
        <v>139</v>
      </c>
      <c r="X39" s="4" t="s">
        <v>116</v>
      </c>
      <c r="Y39" s="9">
        <f t="shared" si="48"/>
        <v>3</v>
      </c>
      <c r="Z39" s="13"/>
      <c r="AA39" s="3" t="s">
        <v>166</v>
      </c>
      <c r="AC39" s="3">
        <v>40</v>
      </c>
      <c r="AG39" s="8">
        <f t="shared" si="49"/>
        <v>40</v>
      </c>
      <c r="AJ39" s="3">
        <v>1370</v>
      </c>
      <c r="AO39" s="8">
        <f t="shared" si="4"/>
        <v>0</v>
      </c>
      <c r="AP39" s="8">
        <f t="shared" si="5"/>
        <v>1370</v>
      </c>
      <c r="AQ39" s="8" t="str">
        <f t="shared" si="6"/>
        <v>¥0</v>
      </c>
      <c r="AR39" s="8" t="str">
        <f t="shared" si="7"/>
        <v>¥1,370</v>
      </c>
      <c r="AZ39" s="8">
        <f t="shared" si="8"/>
        <v>0</v>
      </c>
      <c r="BA39" s="8">
        <f t="shared" si="9"/>
        <v>0</v>
      </c>
      <c r="BB39" s="8" t="str">
        <f t="shared" si="10"/>
        <v>¥0</v>
      </c>
      <c r="BC39" s="8" t="str">
        <f t="shared" si="11"/>
        <v>¥0</v>
      </c>
      <c r="BK39" s="8">
        <f t="shared" si="12"/>
        <v>0</v>
      </c>
      <c r="BL39" s="8">
        <f t="shared" si="13"/>
        <v>0</v>
      </c>
      <c r="BM39" s="8" t="str">
        <f t="shared" si="14"/>
        <v>¥0</v>
      </c>
      <c r="BN39" s="8" t="str">
        <f t="shared" si="15"/>
        <v>¥0</v>
      </c>
      <c r="BP39" s="8" t="str">
        <f t="shared" si="16"/>
        <v>¥0</v>
      </c>
      <c r="BQ39" s="8" t="str">
        <f t="shared" si="17"/>
        <v>¥1,370</v>
      </c>
      <c r="BR39" s="8" t="str">
        <f t="shared" si="18"/>
        <v>¥0</v>
      </c>
      <c r="BS39" s="8" t="str">
        <f t="shared" si="19"/>
        <v>¥0</v>
      </c>
      <c r="BT39" s="8" t="str">
        <f t="shared" si="20"/>
        <v>¥0</v>
      </c>
      <c r="BU39" s="8" t="str">
        <f t="shared" si="50"/>
        <v>¥1,370</v>
      </c>
      <c r="BW39" s="3">
        <v>210</v>
      </c>
      <c r="BX39" s="3">
        <v>3</v>
      </c>
      <c r="BY39" s="3">
        <v>2</v>
      </c>
      <c r="BZ39" s="8">
        <f t="shared" si="21"/>
        <v>1260</v>
      </c>
      <c r="CA39" s="8" t="str">
        <f t="shared" si="51"/>
        <v>¥1,260</v>
      </c>
      <c r="CF39" s="8">
        <f t="shared" si="22"/>
        <v>0</v>
      </c>
      <c r="CG39" s="8" t="str">
        <f t="shared" si="52"/>
        <v>¥0</v>
      </c>
      <c r="CL39" s="8">
        <f t="shared" si="23"/>
        <v>0</v>
      </c>
      <c r="CM39" s="8" t="str">
        <f t="shared" si="53"/>
        <v>¥0</v>
      </c>
      <c r="CO39" s="8" t="str">
        <f t="shared" si="24"/>
        <v>¥1,260</v>
      </c>
      <c r="CT39" s="8">
        <f t="shared" si="70"/>
        <v>0</v>
      </c>
      <c r="CU39" s="8" t="str">
        <f t="shared" si="54"/>
        <v>¥0</v>
      </c>
      <c r="CZ39" s="8">
        <f t="shared" si="71"/>
        <v>0</v>
      </c>
      <c r="DA39" s="8" t="str">
        <f t="shared" si="55"/>
        <v>¥0</v>
      </c>
      <c r="DC39" s="8" t="str">
        <f t="shared" si="56"/>
        <v>¥0</v>
      </c>
      <c r="DE39" s="3">
        <v>1070</v>
      </c>
      <c r="DF39" s="3">
        <v>1</v>
      </c>
      <c r="DG39" s="8">
        <f t="shared" si="25"/>
        <v>1070</v>
      </c>
      <c r="DJ39" s="8">
        <f t="shared" si="26"/>
        <v>0</v>
      </c>
      <c r="DM39" s="8">
        <f t="shared" si="27"/>
        <v>0</v>
      </c>
      <c r="DP39" s="8">
        <f t="shared" si="28"/>
        <v>0</v>
      </c>
      <c r="DS39" s="8">
        <f t="shared" si="29"/>
        <v>0</v>
      </c>
      <c r="DV39" s="8">
        <f t="shared" si="30"/>
        <v>0</v>
      </c>
      <c r="DY39" s="8">
        <f t="shared" si="31"/>
        <v>0</v>
      </c>
      <c r="EC39" s="8" t="str">
        <f t="shared" si="57"/>
        <v>¥1,070</v>
      </c>
      <c r="EE39" s="3" t="s">
        <v>163</v>
      </c>
      <c r="EG39" s="8" t="str">
        <f t="shared" si="58"/>
        <v>¥1,370</v>
      </c>
      <c r="EK39" s="6">
        <v>100</v>
      </c>
      <c r="EL39" s="8" t="str">
        <f t="shared" si="59"/>
        <v>¥1,370</v>
      </c>
      <c r="EM39" s="8" t="str">
        <f t="shared" si="32"/>
        <v>¥0</v>
      </c>
      <c r="EO39" s="8" t="str">
        <f t="shared" si="60"/>
        <v>¥1,260</v>
      </c>
      <c r="EP39" s="11"/>
      <c r="EQ39" s="11"/>
      <c r="ER39" s="11"/>
      <c r="ES39" s="11">
        <v>100</v>
      </c>
      <c r="ET39" s="8" t="str">
        <f t="shared" si="61"/>
        <v>¥1,260</v>
      </c>
      <c r="EU39" s="8" t="str">
        <f t="shared" si="33"/>
        <v>¥0</v>
      </c>
      <c r="EW39" s="8" t="str">
        <f t="shared" si="62"/>
        <v>¥1,070</v>
      </c>
      <c r="FA39" s="6">
        <v>100</v>
      </c>
      <c r="FB39" s="8" t="str">
        <f t="shared" si="34"/>
        <v>¥1,070</v>
      </c>
      <c r="FC39" s="8" t="str">
        <f t="shared" si="35"/>
        <v>¥0</v>
      </c>
      <c r="FE39" s="8" t="str">
        <f t="shared" si="63"/>
        <v>¥3,700</v>
      </c>
      <c r="FF39" s="8" t="str">
        <f t="shared" si="64"/>
        <v>¥3,700</v>
      </c>
      <c r="FG39" s="8" t="str">
        <f t="shared" si="65"/>
        <v>¥0</v>
      </c>
      <c r="FI39" s="8">
        <f t="shared" si="36"/>
        <v>100</v>
      </c>
      <c r="FJ39" s="8">
        <f t="shared" si="37"/>
        <v>100</v>
      </c>
      <c r="FK39" s="8">
        <f t="shared" si="38"/>
        <v>100</v>
      </c>
      <c r="FM39" s="12">
        <f t="shared" si="39"/>
        <v>3700</v>
      </c>
      <c r="FN39" s="12" t="str">
        <f t="shared" si="40"/>
        <v>2月</v>
      </c>
      <c r="FO39" s="14"/>
      <c r="FP39" s="8" t="str">
        <f t="shared" si="66"/>
        <v>2月</v>
      </c>
      <c r="FQ39" s="14"/>
      <c r="FR39" s="8" t="str">
        <f t="shared" si="41"/>
        <v>平成22年1月17日</v>
      </c>
      <c r="FS39" s="3">
        <v>22</v>
      </c>
      <c r="FT39" s="3">
        <v>1</v>
      </c>
      <c r="FU39" s="3">
        <v>17</v>
      </c>
      <c r="FW39" s="8" t="str">
        <f t="shared" si="42"/>
        <v>平成22年2月7日</v>
      </c>
      <c r="FX39" s="8">
        <f t="shared" si="43"/>
      </c>
      <c r="GC39" s="8">
        <f t="shared" si="44"/>
      </c>
      <c r="GD39" s="10">
        <f t="shared" si="45"/>
        <v>0</v>
      </c>
      <c r="GE39" s="8" t="str">
        <f t="shared" si="67"/>
        <v>月</v>
      </c>
      <c r="GG39" s="8">
        <f t="shared" si="46"/>
      </c>
      <c r="GK39" s="8">
        <f t="shared" si="68"/>
      </c>
      <c r="GO39" s="8" t="str">
        <f t="shared" si="69"/>
        <v>月</v>
      </c>
    </row>
    <row r="40" spans="1:197" ht="12">
      <c r="A40" s="8">
        <f t="shared" si="47"/>
        <v>37</v>
      </c>
      <c r="B40" s="3" t="s">
        <v>144</v>
      </c>
      <c r="D40" s="8">
        <f t="shared" si="0"/>
      </c>
      <c r="M40" s="8">
        <f t="shared" si="1"/>
      </c>
      <c r="Q40" s="8">
        <f>IF(M40="","",VLOOKUP(WEEKDAY(M40,1),リスト!$R$3:$S$9,2))</f>
      </c>
      <c r="S40" s="8" t="str">
        <f t="shared" si="2"/>
        <v>：</v>
      </c>
      <c r="V40" s="8" t="str">
        <f t="shared" si="3"/>
        <v>：</v>
      </c>
      <c r="Y40" s="9">
        <f t="shared" si="48"/>
      </c>
      <c r="Z40" s="13"/>
      <c r="AG40" s="8">
        <f t="shared" si="49"/>
        <v>0</v>
      </c>
      <c r="AO40" s="8">
        <f t="shared" si="4"/>
        <v>0</v>
      </c>
      <c r="AP40" s="8">
        <f t="shared" si="5"/>
        <v>0</v>
      </c>
      <c r="AQ40" s="8" t="str">
        <f t="shared" si="6"/>
        <v>¥0</v>
      </c>
      <c r="AR40" s="8" t="str">
        <f t="shared" si="7"/>
        <v>¥0</v>
      </c>
      <c r="AZ40" s="8">
        <f t="shared" si="8"/>
        <v>0</v>
      </c>
      <c r="BA40" s="8">
        <f t="shared" si="9"/>
        <v>0</v>
      </c>
      <c r="BB40" s="8" t="str">
        <f t="shared" si="10"/>
        <v>¥0</v>
      </c>
      <c r="BC40" s="8" t="str">
        <f t="shared" si="11"/>
        <v>¥0</v>
      </c>
      <c r="BK40" s="8">
        <f t="shared" si="12"/>
        <v>0</v>
      </c>
      <c r="BL40" s="8">
        <f t="shared" si="13"/>
        <v>0</v>
      </c>
      <c r="BM40" s="8" t="str">
        <f t="shared" si="14"/>
        <v>¥0</v>
      </c>
      <c r="BN40" s="8" t="str">
        <f t="shared" si="15"/>
        <v>¥0</v>
      </c>
      <c r="BP40" s="8" t="str">
        <f t="shared" si="16"/>
        <v>¥0</v>
      </c>
      <c r="BQ40" s="8" t="str">
        <f t="shared" si="17"/>
        <v>¥0</v>
      </c>
      <c r="BR40" s="8" t="str">
        <f t="shared" si="18"/>
        <v>¥0</v>
      </c>
      <c r="BS40" s="8" t="str">
        <f t="shared" si="19"/>
        <v>¥0</v>
      </c>
      <c r="BT40" s="8" t="str">
        <f t="shared" si="20"/>
        <v>¥0</v>
      </c>
      <c r="BU40" s="8" t="str">
        <f t="shared" si="50"/>
        <v>¥0</v>
      </c>
      <c r="BZ40" s="8">
        <f t="shared" si="21"/>
        <v>0</v>
      </c>
      <c r="CA40" s="8" t="str">
        <f t="shared" si="51"/>
        <v>¥0</v>
      </c>
      <c r="CF40" s="8">
        <f t="shared" si="22"/>
        <v>0</v>
      </c>
      <c r="CG40" s="8" t="str">
        <f t="shared" si="52"/>
        <v>¥0</v>
      </c>
      <c r="CL40" s="8">
        <f t="shared" si="23"/>
        <v>0</v>
      </c>
      <c r="CM40" s="8" t="str">
        <f t="shared" si="53"/>
        <v>¥0</v>
      </c>
      <c r="CO40" s="8" t="str">
        <f t="shared" si="24"/>
        <v>¥0</v>
      </c>
      <c r="CT40" s="8">
        <f t="shared" si="70"/>
        <v>0</v>
      </c>
      <c r="CU40" s="8" t="str">
        <f t="shared" si="54"/>
        <v>¥0</v>
      </c>
      <c r="CZ40" s="8">
        <f t="shared" si="71"/>
        <v>0</v>
      </c>
      <c r="DA40" s="8" t="str">
        <f t="shared" si="55"/>
        <v>¥0</v>
      </c>
      <c r="DC40" s="8" t="str">
        <f t="shared" si="56"/>
        <v>¥0</v>
      </c>
      <c r="DG40" s="8">
        <f t="shared" si="25"/>
        <v>0</v>
      </c>
      <c r="DJ40" s="8">
        <f t="shared" si="26"/>
        <v>0</v>
      </c>
      <c r="DM40" s="8">
        <f t="shared" si="27"/>
        <v>0</v>
      </c>
      <c r="DP40" s="8">
        <f t="shared" si="28"/>
        <v>0</v>
      </c>
      <c r="DS40" s="8">
        <f t="shared" si="29"/>
        <v>0</v>
      </c>
      <c r="DV40" s="8">
        <f t="shared" si="30"/>
        <v>0</v>
      </c>
      <c r="DY40" s="8">
        <f t="shared" si="31"/>
        <v>0</v>
      </c>
      <c r="EC40" s="8" t="str">
        <f t="shared" si="57"/>
        <v>¥0</v>
      </c>
      <c r="EG40" s="8" t="str">
        <f t="shared" si="58"/>
        <v>¥0</v>
      </c>
      <c r="EL40" s="8" t="str">
        <f t="shared" si="59"/>
        <v>¥0</v>
      </c>
      <c r="EM40" s="8" t="str">
        <f t="shared" si="32"/>
        <v>¥0</v>
      </c>
      <c r="EO40" s="8" t="str">
        <f t="shared" si="60"/>
        <v>¥0</v>
      </c>
      <c r="EP40" s="11"/>
      <c r="EQ40" s="11"/>
      <c r="ER40" s="11"/>
      <c r="ES40" s="11"/>
      <c r="ET40" s="8" t="str">
        <f t="shared" si="61"/>
        <v>¥0</v>
      </c>
      <c r="EU40" s="8" t="str">
        <f t="shared" si="33"/>
        <v>¥0</v>
      </c>
      <c r="EW40" s="8" t="str">
        <f t="shared" si="62"/>
        <v>¥0</v>
      </c>
      <c r="FB40" s="8" t="str">
        <f t="shared" si="34"/>
        <v>¥0</v>
      </c>
      <c r="FC40" s="8" t="str">
        <f t="shared" si="35"/>
        <v>¥0</v>
      </c>
      <c r="FE40" s="8" t="str">
        <f t="shared" si="63"/>
        <v>¥0</v>
      </c>
      <c r="FF40" s="8" t="str">
        <f t="shared" si="64"/>
        <v>¥0</v>
      </c>
      <c r="FG40" s="8" t="str">
        <f t="shared" si="65"/>
        <v>¥0</v>
      </c>
      <c r="FI40" s="8">
        <f t="shared" si="36"/>
        <v>0</v>
      </c>
      <c r="FJ40" s="8">
        <f t="shared" si="37"/>
        <v>0</v>
      </c>
      <c r="FK40" s="8">
        <f t="shared" si="38"/>
        <v>0</v>
      </c>
      <c r="FM40" s="12">
        <f t="shared" si="39"/>
        <v>0</v>
      </c>
      <c r="FN40" s="12">
        <f t="shared" si="40"/>
      </c>
      <c r="FO40" s="14"/>
      <c r="FP40" s="8">
        <f t="shared" si="66"/>
      </c>
      <c r="FQ40" s="14"/>
      <c r="FR40" s="8">
        <f t="shared" si="41"/>
      </c>
      <c r="FW40" s="8">
        <f t="shared" si="42"/>
      </c>
      <c r="FX40" s="8">
        <f t="shared" si="43"/>
      </c>
      <c r="GC40" s="8">
        <f t="shared" si="44"/>
      </c>
      <c r="GD40" s="10">
        <f t="shared" si="45"/>
        <v>0</v>
      </c>
      <c r="GE40" s="8" t="str">
        <f t="shared" si="67"/>
        <v>月</v>
      </c>
      <c r="GG40" s="8">
        <f t="shared" si="46"/>
      </c>
      <c r="GK40" s="8">
        <f t="shared" si="68"/>
      </c>
      <c r="GO40" s="8" t="str">
        <f t="shared" si="69"/>
        <v>月</v>
      </c>
    </row>
    <row r="41" spans="1:197" ht="12">
      <c r="A41" s="8">
        <f t="shared" si="47"/>
        <v>38</v>
      </c>
      <c r="D41" s="8">
        <f t="shared" si="0"/>
      </c>
      <c r="M41" s="8">
        <f t="shared" si="1"/>
      </c>
      <c r="Q41" s="8">
        <f>IF(M41="","",VLOOKUP(WEEKDAY(M41,1),リスト!$R$3:$S$9,2))</f>
      </c>
      <c r="S41" s="8" t="str">
        <f t="shared" si="2"/>
        <v>：</v>
      </c>
      <c r="V41" s="8" t="str">
        <f t="shared" si="3"/>
        <v>：</v>
      </c>
      <c r="Y41" s="9">
        <f t="shared" si="48"/>
      </c>
      <c r="Z41" s="13"/>
      <c r="AG41" s="8">
        <f t="shared" si="49"/>
        <v>0</v>
      </c>
      <c r="AO41" s="8">
        <f t="shared" si="4"/>
        <v>0</v>
      </c>
      <c r="AP41" s="8">
        <f t="shared" si="5"/>
        <v>0</v>
      </c>
      <c r="AQ41" s="8" t="str">
        <f t="shared" si="6"/>
        <v>¥0</v>
      </c>
      <c r="AR41" s="8" t="str">
        <f t="shared" si="6"/>
        <v>¥0</v>
      </c>
      <c r="AZ41" s="8">
        <f t="shared" si="8"/>
        <v>0</v>
      </c>
      <c r="BA41" s="8">
        <f t="shared" si="9"/>
        <v>0</v>
      </c>
      <c r="BB41" s="8" t="str">
        <f t="shared" si="10"/>
        <v>¥0</v>
      </c>
      <c r="BC41" s="8" t="str">
        <f t="shared" si="10"/>
        <v>¥0</v>
      </c>
      <c r="BK41" s="8">
        <f t="shared" si="12"/>
        <v>0</v>
      </c>
      <c r="BL41" s="8">
        <f t="shared" si="13"/>
        <v>0</v>
      </c>
      <c r="BM41" s="8" t="str">
        <f t="shared" si="14"/>
        <v>¥0</v>
      </c>
      <c r="BN41" s="8" t="str">
        <f t="shared" si="14"/>
        <v>¥0</v>
      </c>
      <c r="BP41" s="8" t="str">
        <f t="shared" si="16"/>
        <v>¥0</v>
      </c>
      <c r="BQ41" s="8" t="str">
        <f aca="true" t="shared" si="72" ref="BQ41:BS42">DOLLAR(AJ41+AU41+BF41,)</f>
        <v>¥0</v>
      </c>
      <c r="BR41" s="8" t="str">
        <f t="shared" si="72"/>
        <v>¥0</v>
      </c>
      <c r="BS41" s="8" t="str">
        <f t="shared" si="72"/>
        <v>¥0</v>
      </c>
      <c r="BT41" s="8" t="str">
        <f t="shared" si="20"/>
        <v>¥0</v>
      </c>
      <c r="BU41" s="8" t="str">
        <f t="shared" si="50"/>
        <v>¥0</v>
      </c>
      <c r="BZ41" s="8">
        <f t="shared" si="21"/>
        <v>0</v>
      </c>
      <c r="CA41" s="8" t="str">
        <f t="shared" si="51"/>
        <v>¥0</v>
      </c>
      <c r="CF41" s="8">
        <f t="shared" si="22"/>
        <v>0</v>
      </c>
      <c r="CG41" s="8" t="str">
        <f t="shared" si="52"/>
        <v>¥0</v>
      </c>
      <c r="CL41" s="8">
        <f t="shared" si="23"/>
        <v>0</v>
      </c>
      <c r="CM41" s="8" t="str">
        <f t="shared" si="53"/>
        <v>¥0</v>
      </c>
      <c r="CO41" s="8" t="str">
        <f t="shared" si="24"/>
        <v>¥0</v>
      </c>
      <c r="CT41" s="8">
        <f t="shared" si="70"/>
        <v>0</v>
      </c>
      <c r="CU41" s="8" t="str">
        <f t="shared" si="54"/>
        <v>¥0</v>
      </c>
      <c r="CZ41" s="8">
        <f t="shared" si="71"/>
        <v>0</v>
      </c>
      <c r="DA41" s="8" t="str">
        <f t="shared" si="55"/>
        <v>¥0</v>
      </c>
      <c r="DC41" s="8" t="str">
        <f t="shared" si="56"/>
        <v>¥0</v>
      </c>
      <c r="DG41" s="8">
        <f t="shared" si="25"/>
        <v>0</v>
      </c>
      <c r="DJ41" s="8">
        <f t="shared" si="26"/>
        <v>0</v>
      </c>
      <c r="DM41" s="8">
        <f t="shared" si="27"/>
        <v>0</v>
      </c>
      <c r="DP41" s="8">
        <f t="shared" si="28"/>
        <v>0</v>
      </c>
      <c r="DS41" s="8">
        <f t="shared" si="29"/>
        <v>0</v>
      </c>
      <c r="DV41" s="8">
        <f t="shared" si="30"/>
        <v>0</v>
      </c>
      <c r="DY41" s="8">
        <f t="shared" si="31"/>
        <v>0</v>
      </c>
      <c r="EC41" s="8" t="str">
        <f t="shared" si="57"/>
        <v>¥0</v>
      </c>
      <c r="EG41" s="8" t="str">
        <f t="shared" si="58"/>
        <v>¥0</v>
      </c>
      <c r="EL41" s="8" t="str">
        <f t="shared" si="59"/>
        <v>¥0</v>
      </c>
      <c r="EM41" s="8" t="str">
        <f t="shared" si="32"/>
        <v>¥0</v>
      </c>
      <c r="EO41" s="8" t="str">
        <f t="shared" si="60"/>
        <v>¥0</v>
      </c>
      <c r="EP41" s="11"/>
      <c r="EQ41" s="11"/>
      <c r="ER41" s="11"/>
      <c r="ES41" s="11"/>
      <c r="ET41" s="8" t="str">
        <f t="shared" si="61"/>
        <v>¥0</v>
      </c>
      <c r="EU41" s="8" t="str">
        <f t="shared" si="33"/>
        <v>¥0</v>
      </c>
      <c r="EW41" s="8" t="str">
        <f t="shared" si="62"/>
        <v>¥0</v>
      </c>
      <c r="FB41" s="8" t="str">
        <f t="shared" si="34"/>
        <v>¥0</v>
      </c>
      <c r="FC41" s="8" t="str">
        <f t="shared" si="35"/>
        <v>¥0</v>
      </c>
      <c r="FE41" s="8" t="str">
        <f t="shared" si="63"/>
        <v>¥0</v>
      </c>
      <c r="FF41" s="8" t="str">
        <f t="shared" si="64"/>
        <v>¥0</v>
      </c>
      <c r="FG41" s="8" t="str">
        <f t="shared" si="65"/>
        <v>¥0</v>
      </c>
      <c r="FI41" s="8">
        <f t="shared" si="36"/>
        <v>0</v>
      </c>
      <c r="FJ41" s="8">
        <f t="shared" si="37"/>
        <v>0</v>
      </c>
      <c r="FK41" s="8">
        <f t="shared" si="38"/>
        <v>0</v>
      </c>
      <c r="FM41" s="12">
        <f t="shared" si="39"/>
        <v>0</v>
      </c>
      <c r="FN41" s="12">
        <f t="shared" si="40"/>
      </c>
      <c r="FO41" s="14"/>
      <c r="FP41" s="8">
        <f t="shared" si="66"/>
      </c>
      <c r="FQ41" s="14"/>
      <c r="FR41" s="8">
        <f t="shared" si="41"/>
      </c>
      <c r="FW41" s="8">
        <f t="shared" si="42"/>
      </c>
      <c r="FX41" s="8">
        <f t="shared" si="43"/>
      </c>
      <c r="GC41" s="8">
        <f t="shared" si="44"/>
      </c>
      <c r="GD41" s="10">
        <f t="shared" si="45"/>
        <v>0</v>
      </c>
      <c r="GE41" s="8" t="str">
        <f t="shared" si="67"/>
        <v>月</v>
      </c>
      <c r="GG41" s="8">
        <f t="shared" si="46"/>
      </c>
      <c r="GK41" s="8">
        <f t="shared" si="68"/>
      </c>
      <c r="GO41" s="8" t="str">
        <f t="shared" si="69"/>
        <v>月</v>
      </c>
    </row>
    <row r="42" spans="1:197" ht="12">
      <c r="A42" s="8">
        <f t="shared" si="47"/>
        <v>39</v>
      </c>
      <c r="D42" s="8">
        <f t="shared" si="0"/>
      </c>
      <c r="M42" s="8">
        <f t="shared" si="1"/>
      </c>
      <c r="Q42" s="8">
        <f>IF(M42="","",VLOOKUP(WEEKDAY(M42,1),リスト!$R$3:$S$9,2))</f>
      </c>
      <c r="S42" s="8" t="str">
        <f t="shared" si="2"/>
        <v>：</v>
      </c>
      <c r="V42" s="8" t="str">
        <f t="shared" si="3"/>
        <v>：</v>
      </c>
      <c r="Y42" s="9">
        <f t="shared" si="48"/>
      </c>
      <c r="Z42" s="13"/>
      <c r="AG42" s="8">
        <f t="shared" si="49"/>
        <v>0</v>
      </c>
      <c r="AO42" s="8">
        <f t="shared" si="4"/>
        <v>0</v>
      </c>
      <c r="AP42" s="8">
        <f t="shared" si="5"/>
        <v>0</v>
      </c>
      <c r="AQ42" s="8" t="str">
        <f>DOLLAR(AO42)</f>
        <v>¥0</v>
      </c>
      <c r="AR42" s="8" t="str">
        <f>DOLLAR(AP42)</f>
        <v>¥0</v>
      </c>
      <c r="AZ42" s="8">
        <f t="shared" si="8"/>
        <v>0</v>
      </c>
      <c r="BA42" s="8">
        <f t="shared" si="9"/>
        <v>0</v>
      </c>
      <c r="BB42" s="8" t="str">
        <f>DOLLAR(AZ42)</f>
        <v>¥0</v>
      </c>
      <c r="BC42" s="8" t="str">
        <f>DOLLAR(BA42)</f>
        <v>¥0</v>
      </c>
      <c r="BK42" s="8">
        <f t="shared" si="12"/>
        <v>0</v>
      </c>
      <c r="BL42" s="8">
        <f t="shared" si="13"/>
        <v>0</v>
      </c>
      <c r="BM42" s="8" t="str">
        <f>DOLLAR(BK42)</f>
        <v>¥0</v>
      </c>
      <c r="BN42" s="8" t="str">
        <f>DOLLAR(BL42)</f>
        <v>¥0</v>
      </c>
      <c r="BP42" s="8" t="str">
        <f t="shared" si="16"/>
        <v>¥0</v>
      </c>
      <c r="BQ42" s="8" t="str">
        <f t="shared" si="72"/>
        <v>¥0</v>
      </c>
      <c r="BR42" s="8" t="str">
        <f t="shared" si="72"/>
        <v>¥0</v>
      </c>
      <c r="BS42" s="8" t="str">
        <f t="shared" si="72"/>
        <v>¥0</v>
      </c>
      <c r="BT42" s="8" t="str">
        <f t="shared" si="20"/>
        <v>¥0</v>
      </c>
      <c r="BU42" s="8" t="str">
        <f t="shared" si="50"/>
        <v>¥0</v>
      </c>
      <c r="BZ42" s="8">
        <f t="shared" si="21"/>
        <v>0</v>
      </c>
      <c r="CA42" s="8" t="str">
        <f t="shared" si="51"/>
        <v>¥0</v>
      </c>
      <c r="CF42" s="8">
        <f t="shared" si="22"/>
        <v>0</v>
      </c>
      <c r="CG42" s="8" t="str">
        <f t="shared" si="52"/>
        <v>¥0</v>
      </c>
      <c r="CL42" s="8">
        <f t="shared" si="23"/>
        <v>0</v>
      </c>
      <c r="CM42" s="8" t="str">
        <f t="shared" si="53"/>
        <v>¥0</v>
      </c>
      <c r="CO42" s="8" t="str">
        <f t="shared" si="24"/>
        <v>¥0</v>
      </c>
      <c r="CT42" s="8">
        <f t="shared" si="70"/>
        <v>0</v>
      </c>
      <c r="CU42" s="8" t="str">
        <f t="shared" si="54"/>
        <v>¥0</v>
      </c>
      <c r="CZ42" s="8">
        <f t="shared" si="71"/>
        <v>0</v>
      </c>
      <c r="DA42" s="8" t="str">
        <f t="shared" si="55"/>
        <v>¥0</v>
      </c>
      <c r="DC42" s="8" t="str">
        <f t="shared" si="56"/>
        <v>¥0</v>
      </c>
      <c r="DG42" s="8">
        <f t="shared" si="25"/>
        <v>0</v>
      </c>
      <c r="DJ42" s="8">
        <f t="shared" si="26"/>
        <v>0</v>
      </c>
      <c r="DM42" s="8">
        <f t="shared" si="27"/>
        <v>0</v>
      </c>
      <c r="DP42" s="8">
        <f t="shared" si="28"/>
        <v>0</v>
      </c>
      <c r="DS42" s="8">
        <f t="shared" si="29"/>
        <v>0</v>
      </c>
      <c r="DV42" s="8">
        <f t="shared" si="30"/>
        <v>0</v>
      </c>
      <c r="DY42" s="8">
        <f t="shared" si="31"/>
        <v>0</v>
      </c>
      <c r="EC42" s="8" t="str">
        <f t="shared" si="57"/>
        <v>¥0</v>
      </c>
      <c r="EG42" s="8" t="str">
        <f t="shared" si="58"/>
        <v>¥0</v>
      </c>
      <c r="EL42" s="8" t="str">
        <f t="shared" si="59"/>
        <v>¥0</v>
      </c>
      <c r="EM42" s="8" t="str">
        <f t="shared" si="32"/>
        <v>¥0</v>
      </c>
      <c r="EO42" s="8" t="str">
        <f t="shared" si="60"/>
        <v>¥0</v>
      </c>
      <c r="EP42" s="11"/>
      <c r="EQ42" s="11"/>
      <c r="ER42" s="11"/>
      <c r="ES42" s="11"/>
      <c r="ET42" s="8" t="str">
        <f t="shared" si="61"/>
        <v>¥0</v>
      </c>
      <c r="EU42" s="8" t="str">
        <f t="shared" si="33"/>
        <v>¥0</v>
      </c>
      <c r="EW42" s="8" t="str">
        <f t="shared" si="62"/>
        <v>¥0</v>
      </c>
      <c r="FB42" s="8" t="str">
        <f t="shared" si="34"/>
        <v>¥0</v>
      </c>
      <c r="FC42" s="8" t="str">
        <f t="shared" si="35"/>
        <v>¥0</v>
      </c>
      <c r="FE42" s="8" t="str">
        <f t="shared" si="63"/>
        <v>¥0</v>
      </c>
      <c r="FF42" s="8" t="str">
        <f t="shared" si="64"/>
        <v>¥0</v>
      </c>
      <c r="FG42" s="8" t="str">
        <f t="shared" si="65"/>
        <v>¥0</v>
      </c>
      <c r="FI42" s="8">
        <f t="shared" si="36"/>
        <v>0</v>
      </c>
      <c r="FJ42" s="8">
        <f t="shared" si="37"/>
        <v>0</v>
      </c>
      <c r="FK42" s="8">
        <f t="shared" si="38"/>
        <v>0</v>
      </c>
      <c r="FM42" s="12">
        <f t="shared" si="39"/>
        <v>0</v>
      </c>
      <c r="FN42" s="12">
        <f t="shared" si="40"/>
      </c>
      <c r="FO42" s="14"/>
      <c r="FP42" s="8">
        <f t="shared" si="66"/>
      </c>
      <c r="FQ42" s="14"/>
      <c r="FR42" s="8">
        <f t="shared" si="41"/>
      </c>
      <c r="FW42" s="8">
        <f t="shared" si="42"/>
      </c>
      <c r="FX42" s="8">
        <f t="shared" si="43"/>
      </c>
      <c r="GC42" s="8">
        <f t="shared" si="44"/>
      </c>
      <c r="GD42" s="10">
        <f t="shared" si="45"/>
        <v>0</v>
      </c>
      <c r="GE42" s="8" t="str">
        <f t="shared" si="67"/>
        <v>月</v>
      </c>
      <c r="GG42" s="8">
        <f t="shared" si="46"/>
      </c>
      <c r="GK42" s="8">
        <f t="shared" si="68"/>
      </c>
      <c r="GO42" s="8" t="str">
        <f t="shared" si="69"/>
        <v>月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GO30"/>
  <sheetViews>
    <sheetView zoomScalePageLayoutView="0" workbookViewId="0" topLeftCell="GI1">
      <selection activeCell="GI30" sqref="GI30"/>
    </sheetView>
  </sheetViews>
  <sheetFormatPr defaultColWidth="9.00390625" defaultRowHeight="13.5"/>
  <cols>
    <col min="1" max="1" width="2.50390625" style="15" bestFit="1" customWidth="1"/>
    <col min="2" max="2" width="10.625" style="15" bestFit="1" customWidth="1"/>
    <col min="3" max="3" width="3.625" style="15" customWidth="1"/>
    <col min="4" max="4" width="11.00390625" style="15" bestFit="1" customWidth="1"/>
    <col min="5" max="5" width="8.50390625" style="15" bestFit="1" customWidth="1"/>
    <col min="6" max="6" width="9.00390625" style="15" customWidth="1"/>
    <col min="7" max="7" width="4.25390625" style="15" customWidth="1"/>
    <col min="8" max="8" width="15.25390625" style="15" bestFit="1" customWidth="1"/>
    <col min="9" max="9" width="5.25390625" style="15" bestFit="1" customWidth="1"/>
    <col min="10" max="10" width="2.625" style="15" customWidth="1"/>
    <col min="11" max="11" width="15.125" style="15" bestFit="1" customWidth="1"/>
    <col min="12" max="12" width="5.50390625" style="15" bestFit="1" customWidth="1"/>
    <col min="13" max="13" width="2.50390625" style="15" customWidth="1"/>
    <col min="14" max="14" width="7.75390625" style="15" bestFit="1" customWidth="1"/>
    <col min="15" max="15" width="7.125" style="15" bestFit="1" customWidth="1"/>
    <col min="16" max="16" width="9.00390625" style="15" customWidth="1"/>
    <col min="17" max="17" width="2.50390625" style="15" bestFit="1" customWidth="1"/>
    <col min="18" max="18" width="5.25390625" style="15" bestFit="1" customWidth="1"/>
    <col min="19" max="19" width="3.375" style="15" bestFit="1" customWidth="1"/>
    <col min="20" max="20" width="2.50390625" style="15" bestFit="1" customWidth="1"/>
    <col min="21" max="33" width="9.00390625" style="15" customWidth="1"/>
    <col min="34" max="34" width="2.50390625" style="15" bestFit="1" customWidth="1"/>
    <col min="35" max="35" width="9.00390625" style="15" customWidth="1"/>
    <col min="36" max="36" width="2.50390625" style="15" bestFit="1" customWidth="1"/>
    <col min="37" max="44" width="9.00390625" style="15" customWidth="1"/>
    <col min="45" max="45" width="2.50390625" style="15" bestFit="1" customWidth="1"/>
    <col min="46" max="46" width="9.00390625" style="15" customWidth="1"/>
    <col min="47" max="47" width="2.50390625" style="15" bestFit="1" customWidth="1"/>
    <col min="48" max="55" width="9.00390625" style="15" customWidth="1"/>
    <col min="56" max="56" width="2.50390625" style="15" bestFit="1" customWidth="1"/>
    <col min="57" max="57" width="9.00390625" style="15" customWidth="1"/>
    <col min="58" max="58" width="2.50390625" style="15" bestFit="1" customWidth="1"/>
    <col min="59" max="59" width="9.00390625" style="15" customWidth="1"/>
    <col min="60" max="64" width="3.50390625" style="15" bestFit="1" customWidth="1"/>
    <col min="65" max="68" width="9.00390625" style="15" customWidth="1"/>
    <col min="69" max="69" width="2.50390625" style="15" bestFit="1" customWidth="1"/>
    <col min="70" max="73" width="9.00390625" style="15" customWidth="1"/>
    <col min="74" max="74" width="2.50390625" style="15" bestFit="1" customWidth="1"/>
    <col min="75" max="78" width="9.00390625" style="15" customWidth="1"/>
    <col min="79" max="79" width="2.50390625" style="15" bestFit="1" customWidth="1"/>
    <col min="80" max="80" width="9.00390625" style="15" customWidth="1"/>
    <col min="81" max="82" width="3.50390625" style="15" bestFit="1" customWidth="1"/>
    <col min="83" max="91" width="9.00390625" style="15" customWidth="1"/>
    <col min="92" max="92" width="3.50390625" style="15" bestFit="1" customWidth="1"/>
    <col min="93" max="93" width="9.00390625" style="15" customWidth="1"/>
    <col min="94" max="94" width="3.50390625" style="15" bestFit="1" customWidth="1"/>
    <col min="95" max="98" width="9.00390625" style="15" customWidth="1"/>
    <col min="99" max="100" width="3.50390625" style="15" bestFit="1" customWidth="1"/>
    <col min="101" max="101" width="9.00390625" style="15" customWidth="1"/>
    <col min="102" max="102" width="3.50390625" style="15" bestFit="1" customWidth="1"/>
    <col min="103" max="106" width="9.00390625" style="15" customWidth="1"/>
    <col min="107" max="108" width="3.50390625" style="15" bestFit="1" customWidth="1"/>
    <col min="109" max="109" width="9.00390625" style="15" customWidth="1"/>
    <col min="110" max="110" width="3.50390625" style="15" bestFit="1" customWidth="1"/>
    <col min="111" max="114" width="9.00390625" style="15" customWidth="1"/>
    <col min="115" max="116" width="3.50390625" style="15" bestFit="1" customWidth="1"/>
    <col min="117" max="117" width="9.00390625" style="15" customWidth="1"/>
    <col min="118" max="120" width="3.50390625" style="15" bestFit="1" customWidth="1"/>
    <col min="121" max="131" width="9.00390625" style="15" customWidth="1"/>
    <col min="132" max="132" width="2.50390625" style="15" bestFit="1" customWidth="1"/>
    <col min="133" max="133" width="9.00390625" style="15" customWidth="1"/>
    <col min="134" max="136" width="2.50390625" style="15" bestFit="1" customWidth="1"/>
    <col min="137" max="16384" width="9.00390625" style="15" customWidth="1"/>
  </cols>
  <sheetData>
    <row r="2" spans="2:18" ht="12">
      <c r="B2" s="15" t="s">
        <v>10</v>
      </c>
      <c r="D2" s="15" t="s">
        <v>7</v>
      </c>
      <c r="H2" s="15" t="s">
        <v>11</v>
      </c>
      <c r="K2" s="15" t="s">
        <v>12</v>
      </c>
      <c r="N2" s="15" t="s">
        <v>13</v>
      </c>
      <c r="R2" s="15" t="s">
        <v>14</v>
      </c>
    </row>
    <row r="3" spans="2:19" ht="12">
      <c r="B3" s="16" t="s">
        <v>15</v>
      </c>
      <c r="D3" s="16" t="s">
        <v>3</v>
      </c>
      <c r="E3" s="16" t="s">
        <v>4</v>
      </c>
      <c r="F3" s="16" t="s">
        <v>5</v>
      </c>
      <c r="H3" s="16" t="s">
        <v>16</v>
      </c>
      <c r="I3" s="16" t="s">
        <v>17</v>
      </c>
      <c r="K3" s="16" t="s">
        <v>16</v>
      </c>
      <c r="L3" s="16" t="s">
        <v>17</v>
      </c>
      <c r="N3" s="16" t="s">
        <v>16</v>
      </c>
      <c r="O3" s="16" t="s">
        <v>13</v>
      </c>
      <c r="R3" s="15">
        <v>1</v>
      </c>
      <c r="S3" s="15" t="s">
        <v>254</v>
      </c>
    </row>
    <row r="4" spans="2:19" ht="12">
      <c r="B4" s="16" t="s">
        <v>18</v>
      </c>
      <c r="D4" s="16">
        <v>1370</v>
      </c>
      <c r="E4" s="16">
        <v>940</v>
      </c>
      <c r="F4" s="16">
        <v>1740</v>
      </c>
      <c r="H4" s="16" t="s">
        <v>3</v>
      </c>
      <c r="I4" s="16">
        <v>210</v>
      </c>
      <c r="K4" s="16" t="s">
        <v>19</v>
      </c>
      <c r="L4" s="16">
        <v>1070</v>
      </c>
      <c r="N4" s="16" t="s">
        <v>255</v>
      </c>
      <c r="O4" s="17">
        <v>100</v>
      </c>
      <c r="R4" s="15">
        <v>2</v>
      </c>
      <c r="S4" s="15" t="s">
        <v>20</v>
      </c>
    </row>
    <row r="5" spans="2:19" ht="12">
      <c r="B5" s="16" t="s">
        <v>21</v>
      </c>
      <c r="D5" s="16">
        <v>1370</v>
      </c>
      <c r="E5" s="16">
        <v>940</v>
      </c>
      <c r="F5" s="16">
        <v>1740</v>
      </c>
      <c r="H5" s="16" t="s">
        <v>4</v>
      </c>
      <c r="I5" s="16">
        <v>150</v>
      </c>
      <c r="K5" s="16" t="s">
        <v>256</v>
      </c>
      <c r="L5" s="16">
        <v>2900</v>
      </c>
      <c r="N5" s="16" t="s">
        <v>22</v>
      </c>
      <c r="O5" s="17">
        <v>50</v>
      </c>
      <c r="R5" s="15">
        <v>3</v>
      </c>
      <c r="S5" s="15" t="s">
        <v>23</v>
      </c>
    </row>
    <row r="6" spans="2:19" ht="12">
      <c r="B6" s="16" t="s">
        <v>24</v>
      </c>
      <c r="D6" s="16">
        <v>2140</v>
      </c>
      <c r="E6" s="16">
        <v>1470</v>
      </c>
      <c r="F6" s="16">
        <v>2710</v>
      </c>
      <c r="H6" s="16" t="s">
        <v>5</v>
      </c>
      <c r="I6" s="16">
        <v>150</v>
      </c>
      <c r="K6" s="16" t="s">
        <v>257</v>
      </c>
      <c r="L6" s="16">
        <v>520</v>
      </c>
      <c r="N6" s="16" t="s">
        <v>25</v>
      </c>
      <c r="O6" s="17">
        <v>50</v>
      </c>
      <c r="R6" s="15">
        <v>4</v>
      </c>
      <c r="S6" s="15" t="s">
        <v>26</v>
      </c>
    </row>
    <row r="7" spans="2:19" ht="12">
      <c r="B7" s="16"/>
      <c r="D7" s="16">
        <v>2290</v>
      </c>
      <c r="E7" s="16">
        <v>1570</v>
      </c>
      <c r="F7" s="16">
        <v>2900</v>
      </c>
      <c r="H7" s="18" t="s">
        <v>239</v>
      </c>
      <c r="I7" s="18">
        <v>100</v>
      </c>
      <c r="K7" s="16" t="s">
        <v>27</v>
      </c>
      <c r="L7" s="16">
        <v>210</v>
      </c>
      <c r="N7" s="16"/>
      <c r="O7" s="17"/>
      <c r="R7" s="15">
        <v>5</v>
      </c>
      <c r="S7" s="15" t="s">
        <v>28</v>
      </c>
    </row>
    <row r="8" spans="4:19" ht="12">
      <c r="D8" s="18">
        <v>280</v>
      </c>
      <c r="E8" s="18">
        <v>190</v>
      </c>
      <c r="F8" s="18">
        <v>360</v>
      </c>
      <c r="H8" s="18" t="s">
        <v>240</v>
      </c>
      <c r="I8" s="18">
        <v>150</v>
      </c>
      <c r="K8" s="16" t="s">
        <v>29</v>
      </c>
      <c r="L8" s="16">
        <v>320</v>
      </c>
      <c r="N8" s="16"/>
      <c r="O8" s="17"/>
      <c r="R8" s="15">
        <v>6</v>
      </c>
      <c r="S8" s="15" t="s">
        <v>30</v>
      </c>
    </row>
    <row r="9" spans="11:19" ht="12">
      <c r="K9" s="16" t="s">
        <v>31</v>
      </c>
      <c r="L9" s="16">
        <v>100</v>
      </c>
      <c r="N9" s="16"/>
      <c r="O9" s="17"/>
      <c r="R9" s="15">
        <v>7</v>
      </c>
      <c r="S9" s="15" t="s">
        <v>32</v>
      </c>
    </row>
    <row r="10" spans="8:15" ht="12">
      <c r="H10" s="19"/>
      <c r="I10" s="19"/>
      <c r="K10" s="16" t="s">
        <v>33</v>
      </c>
      <c r="L10" s="16">
        <v>100</v>
      </c>
      <c r="N10" s="16"/>
      <c r="O10" s="17"/>
    </row>
    <row r="11" spans="8:9" ht="12">
      <c r="H11" s="19"/>
      <c r="I11" s="19"/>
    </row>
    <row r="12" spans="8:9" ht="12">
      <c r="H12" s="19"/>
      <c r="I12" s="19"/>
    </row>
    <row r="13" spans="8:9" ht="12">
      <c r="H13" s="19"/>
      <c r="I13" s="19"/>
    </row>
    <row r="20" spans="2:3" ht="12">
      <c r="B20" s="15" t="s">
        <v>260</v>
      </c>
      <c r="C20" s="15" t="str">
        <f>MIDB(B20,2,10)</f>
        <v>43</v>
      </c>
    </row>
    <row r="21" spans="2:3" ht="12">
      <c r="B21" s="15" t="s">
        <v>261</v>
      </c>
      <c r="C21" s="15" t="str">
        <f>MIDB(B21,2,10)</f>
        <v>40</v>
      </c>
    </row>
    <row r="22" ht="12">
      <c r="B22" s="15" t="b">
        <f>EXACT(C20,C21)</f>
        <v>0</v>
      </c>
    </row>
    <row r="30" spans="1:197" s="3" customFormat="1" ht="12">
      <c r="A30" s="8">
        <f>A29+1</f>
        <v>1</v>
      </c>
      <c r="D30" s="8">
        <f>IF(G30="","","平成"&amp;E30&amp;"年"&amp;F30&amp;"月"&amp;G30&amp;"日")</f>
      </c>
      <c r="M30" s="8">
        <f>IF(P30="","","平成"&amp;N30&amp;"年"&amp;O30&amp;"月"&amp;P30&amp;"日")</f>
      </c>
      <c r="Q30" s="8">
        <f>IF(M30="","",VLOOKUP(WEEKDAY(M30,1),リスト!$R$3:$S$9,2))</f>
      </c>
      <c r="R30" s="6"/>
      <c r="S30" s="8" t="str">
        <f>T30&amp;"："&amp;U30</f>
        <v>：</v>
      </c>
      <c r="T30" s="4"/>
      <c r="U30" s="4"/>
      <c r="V30" s="8" t="str">
        <f>W30&amp;"："&amp;X30</f>
        <v>：</v>
      </c>
      <c r="W30" s="4"/>
      <c r="X30" s="4"/>
      <c r="Y30" s="9">
        <f>IF(X30="","",IF(MINUTE(V30-S30)&gt;=30,HOUR(V30-S30)+1,HOUR(V30-S30)))</f>
      </c>
      <c r="Z30" s="13"/>
      <c r="AG30" s="8">
        <f>SUM(AC30:AF30)</f>
        <v>0</v>
      </c>
      <c r="AH30" s="6"/>
      <c r="AO30" s="8">
        <f>AM30*AN30</f>
        <v>0</v>
      </c>
      <c r="AP30" s="8">
        <f>SUM(AI30:AL30)+AO30</f>
        <v>0</v>
      </c>
      <c r="AQ30" s="8" t="str">
        <f>DOLLAR(AO30)</f>
        <v>¥0</v>
      </c>
      <c r="AR30" s="8" t="str">
        <f>DOLLAR(AP30)</f>
        <v>¥0</v>
      </c>
      <c r="AZ30" s="8">
        <f>AX30*AY30</f>
        <v>0</v>
      </c>
      <c r="BA30" s="8">
        <f>SUM(AT30:AW30)+AZ30</f>
        <v>0</v>
      </c>
      <c r="BB30" s="8" t="str">
        <f>DOLLAR(AZ30)</f>
        <v>¥0</v>
      </c>
      <c r="BC30" s="8" t="str">
        <f>DOLLAR(BA30)</f>
        <v>¥0</v>
      </c>
      <c r="BK30" s="8">
        <f>BI30*BJ30</f>
        <v>0</v>
      </c>
      <c r="BL30" s="8">
        <f>SUM(BE30:BH30)+BK30</f>
        <v>0</v>
      </c>
      <c r="BM30" s="8" t="str">
        <f>DOLLAR(BK30)</f>
        <v>¥0</v>
      </c>
      <c r="BN30" s="8" t="str">
        <f>DOLLAR(BL30)</f>
        <v>¥0</v>
      </c>
      <c r="BP30" s="8" t="str">
        <f>DOLLAR(AI30+AT30+BE30,)</f>
        <v>¥0</v>
      </c>
      <c r="BQ30" s="8" t="str">
        <f>DOLLAR(AJ30+AU30+BF30,)</f>
        <v>¥0</v>
      </c>
      <c r="BR30" s="8" t="str">
        <f>DOLLAR(AK30+AV30+BG30,)</f>
        <v>¥0</v>
      </c>
      <c r="BS30" s="8" t="str">
        <f>DOLLAR(AL30+AW30+BH30,)</f>
        <v>¥0</v>
      </c>
      <c r="BT30" s="8" t="str">
        <f>DOLLAR(AO30+AZ30+BK30,)</f>
        <v>¥0</v>
      </c>
      <c r="BU30" s="8" t="str">
        <f>DOLLAR(AP30+BA30+BL30)</f>
        <v>¥0</v>
      </c>
      <c r="BZ30" s="8">
        <f>BW30*BX30*BY30</f>
        <v>0</v>
      </c>
      <c r="CA30" s="8" t="str">
        <f>DOLLAR(BZ30)</f>
        <v>¥0</v>
      </c>
      <c r="CF30" s="8">
        <f>CC30*CD30*CE30</f>
        <v>0</v>
      </c>
      <c r="CG30" s="8" t="str">
        <f>DOLLAR(CF30)</f>
        <v>¥0</v>
      </c>
      <c r="CL30" s="8">
        <f>CI30*CJ30*CK30</f>
        <v>0</v>
      </c>
      <c r="CM30" s="8" t="str">
        <f>DOLLAR(CL30)</f>
        <v>¥0</v>
      </c>
      <c r="CO30" s="8" t="str">
        <f>DOLLAR(BZ30+CF30+CL30,)</f>
        <v>¥0</v>
      </c>
      <c r="CP30" s="6"/>
      <c r="CT30" s="8">
        <f>CQ30*CR30*CS30</f>
        <v>0</v>
      </c>
      <c r="CU30" s="8" t="str">
        <f>DOLLAR(CT30)</f>
        <v>¥0</v>
      </c>
      <c r="CZ30" s="8">
        <f>CW30*CX30*CY30</f>
        <v>0</v>
      </c>
      <c r="DA30" s="8" t="str">
        <f>DOLLAR(CZ30)</f>
        <v>¥0</v>
      </c>
      <c r="DC30" s="8" t="str">
        <f>DOLLAR(CT30+CZ30,)</f>
        <v>¥0</v>
      </c>
      <c r="DG30" s="8">
        <f>DE30*DF30</f>
        <v>0</v>
      </c>
      <c r="DJ30" s="8">
        <f>DH30*DI30</f>
        <v>0</v>
      </c>
      <c r="DM30" s="8">
        <f>DK30*DL30</f>
        <v>0</v>
      </c>
      <c r="DP30" s="8">
        <f>DN30*DO30</f>
        <v>0</v>
      </c>
      <c r="DS30" s="8">
        <f>DQ30*DR30</f>
        <v>0</v>
      </c>
      <c r="DV30" s="8">
        <f>DT30*DU30</f>
        <v>0</v>
      </c>
      <c r="DY30" s="8">
        <f>DW30*DX30</f>
        <v>0</v>
      </c>
      <c r="EA30" s="5"/>
      <c r="EC30" s="8" t="str">
        <f>DOLLAR(DG30+DJ30+DM30+DP30+DS30+DV30+DY30+EA30)</f>
        <v>¥0</v>
      </c>
      <c r="EG30" s="8" t="str">
        <f>DOLLAR(AP30+BA30+BL30,)</f>
        <v>¥0</v>
      </c>
      <c r="EH30" s="6"/>
      <c r="EI30" s="6"/>
      <c r="EJ30" s="6"/>
      <c r="EK30" s="6"/>
      <c r="EL30" s="8" t="str">
        <f>DOLLAR(ROUNDDOWN((EG30*EH30/100)+(EG30*EI30/100)+(EG30*EJ30/100)+(EG30*EK30/100),),)</f>
        <v>¥0</v>
      </c>
      <c r="EM30" s="8" t="str">
        <f>DOLLAR(EG30-EL30,)</f>
        <v>¥0</v>
      </c>
      <c r="EN30" s="6"/>
      <c r="EO30" s="8" t="str">
        <f>DOLLAR(CO30+DC30)</f>
        <v>¥0</v>
      </c>
      <c r="EP30" s="11"/>
      <c r="EQ30" s="11"/>
      <c r="ER30" s="11"/>
      <c r="ES30" s="11"/>
      <c r="ET30" s="8" t="str">
        <f>DOLLAR(ROUNDDOWN((EO30*EP30/100)+(EO30*EQ30/100)+(EO30*ER30/100)+(EO30*ES30/100),),)</f>
        <v>¥0</v>
      </c>
      <c r="EU30" s="8" t="str">
        <f>DOLLAR(EO30-ET30,)</f>
        <v>¥0</v>
      </c>
      <c r="EV30" s="6"/>
      <c r="EW30" s="8" t="str">
        <f>EC30</f>
        <v>¥0</v>
      </c>
      <c r="EX30" s="6"/>
      <c r="EY30" s="6"/>
      <c r="EZ30" s="6"/>
      <c r="FA30" s="6"/>
      <c r="FB30" s="8" t="str">
        <f>DOLLAR(ROUNDDOWN((EW30*EX30/100)+(EW30*EY30/100)+(EW30*EZ30/100)+(EW30*FA30/100),),)</f>
        <v>¥0</v>
      </c>
      <c r="FC30" s="8" t="str">
        <f>DOLLAR(EW30-FB30,)</f>
        <v>¥0</v>
      </c>
      <c r="FE30" s="8" t="str">
        <f>DOLLAR(EG30+EO30+EW30,)</f>
        <v>¥0</v>
      </c>
      <c r="FF30" s="8" t="str">
        <f>DOLLAR(EL30+ET30+FB30,)</f>
        <v>¥0</v>
      </c>
      <c r="FG30" s="8" t="str">
        <f>DOLLAR(FE30-FF30,)</f>
        <v>¥0</v>
      </c>
      <c r="FH30" s="6"/>
      <c r="FI30" s="8">
        <f>SUM(EH30:EK30)</f>
        <v>0</v>
      </c>
      <c r="FJ30" s="8">
        <f>SUM(EP30:ES30)</f>
        <v>0</v>
      </c>
      <c r="FK30" s="8">
        <f>SUM(EX30:FA30)</f>
        <v>0</v>
      </c>
      <c r="FL30" s="6"/>
      <c r="FM30" s="12">
        <f>VALUE(FF30)</f>
        <v>0</v>
      </c>
      <c r="FN30" s="12">
        <f>IF(FM30=0,"",FP30)</f>
      </c>
      <c r="FO30" s="14"/>
      <c r="FP30" s="8">
        <f>IF(FU30="","",O30&amp;"月")</f>
      </c>
      <c r="FQ30" s="14"/>
      <c r="FR30" s="8">
        <f>IF(FU30="","","平成"&amp;FS30&amp;"年"&amp;FT30&amp;"月"&amp;FU30&amp;"日")</f>
      </c>
      <c r="FW30" s="8">
        <f>M30</f>
      </c>
      <c r="FX30" s="8">
        <f>IF(GA30="","","平成"&amp;FY30&amp;"年"&amp;FZ30&amp;"月"&amp;GA30&amp;"日")</f>
      </c>
      <c r="GC30" s="8">
        <f>FX30</f>
      </c>
      <c r="GD30" s="10">
        <f>VALUE(FG30)</f>
        <v>0</v>
      </c>
      <c r="GE30" s="8" t="str">
        <f>FZ30&amp;"月"</f>
        <v>月</v>
      </c>
      <c r="GF30" s="6"/>
      <c r="GG30" s="8">
        <f>IF(GJ30="","","平成"&amp;GH30&amp;"年"&amp;GI30&amp;"月"&amp;GJ30&amp;"日")</f>
      </c>
      <c r="GK30" s="8">
        <f>IF(GN30="","","平成"&amp;GL30&amp;"年"&amp;GM30&amp;"月"&amp;GN30&amp;"日")</f>
      </c>
      <c r="GO30" s="8" t="str">
        <f>GM30&amp;"月"</f>
        <v>月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9"/>
  <sheetViews>
    <sheetView tabSelected="1" zoomScalePageLayoutView="0" workbookViewId="0" topLeftCell="A1">
      <selection activeCell="F26" sqref="F26"/>
    </sheetView>
  </sheetViews>
  <sheetFormatPr defaultColWidth="9.00390625" defaultRowHeight="13.5"/>
  <cols>
    <col min="1" max="1" width="0.875" style="1" customWidth="1"/>
    <col min="2" max="2" width="3.375" style="1" customWidth="1"/>
    <col min="3" max="3" width="17.875" style="1" customWidth="1"/>
    <col min="4" max="4" width="11.875" style="1" customWidth="1"/>
    <col min="5" max="5" width="13.00390625" style="1" bestFit="1" customWidth="1"/>
    <col min="6" max="6" width="13.875" style="1" bestFit="1" customWidth="1"/>
    <col min="7" max="7" width="11.875" style="1" customWidth="1"/>
    <col min="8" max="8" width="13.875" style="1" bestFit="1" customWidth="1"/>
    <col min="9" max="9" width="1.00390625" style="1" customWidth="1"/>
    <col min="10" max="16384" width="9.00390625" style="1" customWidth="1"/>
  </cols>
  <sheetData>
    <row r="3" spans="2:8" ht="17.25">
      <c r="B3" s="82" t="s">
        <v>262</v>
      </c>
      <c r="C3" s="83"/>
      <c r="D3" s="83"/>
      <c r="E3" s="83"/>
      <c r="F3" s="83"/>
      <c r="G3" s="83"/>
      <c r="H3" s="83"/>
    </row>
    <row r="4" spans="2:8" ht="12">
      <c r="B4" s="26"/>
      <c r="C4" s="26"/>
      <c r="D4" s="26"/>
      <c r="E4" s="26"/>
      <c r="F4" s="26"/>
      <c r="G4" s="26"/>
      <c r="H4" s="26"/>
    </row>
    <row r="5" spans="2:8" ht="13.5" customHeight="1">
      <c r="B5" s="26"/>
      <c r="C5" s="26"/>
      <c r="D5" s="26"/>
      <c r="E5" s="26"/>
      <c r="F5" s="26"/>
      <c r="G5" s="99" t="s">
        <v>292</v>
      </c>
      <c r="H5" s="99"/>
    </row>
    <row r="6" spans="2:8" ht="12">
      <c r="B6" s="25" t="s">
        <v>291</v>
      </c>
      <c r="C6" s="26"/>
      <c r="D6" s="25"/>
      <c r="E6" s="26"/>
      <c r="F6" s="26"/>
      <c r="G6" s="26"/>
      <c r="H6" s="26"/>
    </row>
    <row r="7" spans="2:8" ht="12">
      <c r="B7" s="26"/>
      <c r="C7" s="26"/>
      <c r="D7" s="26"/>
      <c r="E7" s="26" t="s">
        <v>263</v>
      </c>
      <c r="F7" s="26"/>
      <c r="G7" s="26"/>
      <c r="H7" s="26"/>
    </row>
    <row r="8" spans="2:8" ht="20.25" customHeight="1">
      <c r="B8" s="26"/>
      <c r="C8" s="26"/>
      <c r="D8" s="26"/>
      <c r="E8" s="27" t="s">
        <v>258</v>
      </c>
      <c r="F8" s="28"/>
      <c r="G8" s="28"/>
      <c r="H8" s="29"/>
    </row>
    <row r="9" spans="2:8" ht="20.25" customHeight="1">
      <c r="B9" s="26"/>
      <c r="C9" s="26"/>
      <c r="D9" s="26"/>
      <c r="E9" s="30" t="s">
        <v>259</v>
      </c>
      <c r="F9" s="103"/>
      <c r="G9" s="103"/>
      <c r="H9" s="103"/>
    </row>
    <row r="10" spans="2:8" ht="20.25" customHeight="1">
      <c r="B10" s="26"/>
      <c r="C10" s="26"/>
      <c r="D10" s="26"/>
      <c r="E10" s="30" t="s">
        <v>42</v>
      </c>
      <c r="F10" s="31"/>
      <c r="G10" s="31"/>
      <c r="H10" s="32"/>
    </row>
    <row r="11" spans="2:8" ht="20.25" customHeight="1">
      <c r="B11" s="26"/>
      <c r="C11" s="26"/>
      <c r="D11" s="26"/>
      <c r="E11" s="30" t="s">
        <v>264</v>
      </c>
      <c r="F11" s="31"/>
      <c r="G11" s="31"/>
      <c r="H11" s="32"/>
    </row>
    <row r="12" spans="2:8" ht="12">
      <c r="B12" s="26"/>
      <c r="C12" s="26"/>
      <c r="D12" s="26"/>
      <c r="E12" s="26"/>
      <c r="F12" s="26"/>
      <c r="G12" s="26"/>
      <c r="H12" s="26"/>
    </row>
    <row r="13" spans="2:8" ht="25.5" customHeight="1">
      <c r="B13" s="76" t="s">
        <v>265</v>
      </c>
      <c r="C13" s="76"/>
      <c r="D13" s="76"/>
      <c r="E13" s="76"/>
      <c r="F13" s="76"/>
      <c r="G13" s="76"/>
      <c r="H13" s="76"/>
    </row>
    <row r="14" spans="2:8" ht="6" customHeight="1">
      <c r="B14" s="26"/>
      <c r="C14" s="26"/>
      <c r="D14" s="26"/>
      <c r="E14" s="26"/>
      <c r="F14" s="26"/>
      <c r="G14" s="26"/>
      <c r="H14" s="26"/>
    </row>
    <row r="15" spans="2:8" ht="21" customHeight="1">
      <c r="B15" s="95" t="s">
        <v>0</v>
      </c>
      <c r="C15" s="96"/>
      <c r="D15" s="100" t="s">
        <v>266</v>
      </c>
      <c r="E15" s="101"/>
      <c r="F15" s="101"/>
      <c r="G15" s="101"/>
      <c r="H15" s="102"/>
    </row>
    <row r="16" spans="2:8" ht="26.25" customHeight="1">
      <c r="B16" s="93" t="s">
        <v>1</v>
      </c>
      <c r="C16" s="94"/>
      <c r="D16" s="90"/>
      <c r="E16" s="90"/>
      <c r="F16" s="90"/>
      <c r="G16" s="91"/>
      <c r="H16" s="92"/>
    </row>
    <row r="17" spans="1:9" ht="9.75" customHeight="1">
      <c r="A17" s="2"/>
      <c r="B17" s="33"/>
      <c r="C17" s="33"/>
      <c r="D17" s="34"/>
      <c r="E17" s="34"/>
      <c r="F17" s="34"/>
      <c r="G17" s="34"/>
      <c r="H17" s="34"/>
      <c r="I17" s="2"/>
    </row>
    <row r="18" spans="2:8" ht="18.75" customHeight="1">
      <c r="B18" s="95" t="s">
        <v>2</v>
      </c>
      <c r="C18" s="96"/>
      <c r="D18" s="35" t="s">
        <v>267</v>
      </c>
      <c r="E18" s="35" t="s">
        <v>268</v>
      </c>
      <c r="F18" s="35" t="s">
        <v>269</v>
      </c>
      <c r="G18" s="36" t="s">
        <v>279</v>
      </c>
      <c r="H18" s="37" t="s">
        <v>270</v>
      </c>
    </row>
    <row r="19" spans="2:8" ht="18.75" customHeight="1">
      <c r="B19" s="70" t="s">
        <v>6</v>
      </c>
      <c r="C19" s="71"/>
      <c r="D19" s="38" t="s">
        <v>271</v>
      </c>
      <c r="E19" s="38" t="s">
        <v>271</v>
      </c>
      <c r="F19" s="38" t="s">
        <v>271</v>
      </c>
      <c r="G19" s="38" t="s">
        <v>271</v>
      </c>
      <c r="H19" s="39" t="s">
        <v>271</v>
      </c>
    </row>
    <row r="20" spans="2:8" ht="18.75" customHeight="1">
      <c r="B20" s="72" t="s">
        <v>7</v>
      </c>
      <c r="C20" s="40" t="s">
        <v>283</v>
      </c>
      <c r="D20" s="67" t="s">
        <v>294</v>
      </c>
      <c r="E20" s="67" t="s">
        <v>294</v>
      </c>
      <c r="F20" s="67" t="s">
        <v>294</v>
      </c>
      <c r="G20" s="67" t="s">
        <v>294</v>
      </c>
      <c r="H20" s="41" t="s">
        <v>272</v>
      </c>
    </row>
    <row r="21" spans="2:8" ht="18.75" customHeight="1">
      <c r="B21" s="73"/>
      <c r="C21" s="42" t="s">
        <v>284</v>
      </c>
      <c r="D21" s="68" t="s">
        <v>296</v>
      </c>
      <c r="E21" s="68" t="s">
        <v>296</v>
      </c>
      <c r="F21" s="68" t="s">
        <v>296</v>
      </c>
      <c r="G21" s="68" t="s">
        <v>296</v>
      </c>
      <c r="H21" s="43" t="s">
        <v>272</v>
      </c>
    </row>
    <row r="22" spans="2:8" ht="18.75" customHeight="1" thickBot="1">
      <c r="B22" s="73"/>
      <c r="C22" s="44" t="s">
        <v>285</v>
      </c>
      <c r="D22" s="69" t="s">
        <v>299</v>
      </c>
      <c r="E22" s="69" t="s">
        <v>299</v>
      </c>
      <c r="F22" s="69" t="s">
        <v>299</v>
      </c>
      <c r="G22" s="69" t="s">
        <v>299</v>
      </c>
      <c r="H22" s="39" t="s">
        <v>272</v>
      </c>
    </row>
    <row r="23" spans="2:8" ht="18.75" customHeight="1" thickTop="1">
      <c r="B23" s="97" t="s">
        <v>2</v>
      </c>
      <c r="C23" s="98"/>
      <c r="D23" s="45" t="s">
        <v>273</v>
      </c>
      <c r="E23" s="45" t="s">
        <v>274</v>
      </c>
      <c r="F23" s="45" t="s">
        <v>275</v>
      </c>
      <c r="G23" s="46" t="s">
        <v>280</v>
      </c>
      <c r="H23" s="47" t="s">
        <v>270</v>
      </c>
    </row>
    <row r="24" spans="2:8" ht="18.75" customHeight="1">
      <c r="B24" s="70" t="s">
        <v>6</v>
      </c>
      <c r="C24" s="71"/>
      <c r="D24" s="38" t="s">
        <v>271</v>
      </c>
      <c r="E24" s="38" t="s">
        <v>271</v>
      </c>
      <c r="F24" s="38" t="s">
        <v>271</v>
      </c>
      <c r="G24" s="38" t="s">
        <v>271</v>
      </c>
      <c r="H24" s="39" t="s">
        <v>271</v>
      </c>
    </row>
    <row r="25" spans="2:8" ht="18.75" customHeight="1">
      <c r="B25" s="72" t="s">
        <v>7</v>
      </c>
      <c r="C25" s="40" t="s">
        <v>283</v>
      </c>
      <c r="D25" s="67" t="s">
        <v>294</v>
      </c>
      <c r="E25" s="67" t="s">
        <v>294</v>
      </c>
      <c r="F25" s="67" t="s">
        <v>301</v>
      </c>
      <c r="G25" s="67" t="s">
        <v>295</v>
      </c>
      <c r="H25" s="41" t="s">
        <v>272</v>
      </c>
    </row>
    <row r="26" spans="2:8" ht="18.75" customHeight="1">
      <c r="B26" s="73"/>
      <c r="C26" s="42" t="s">
        <v>284</v>
      </c>
      <c r="D26" s="68" t="s">
        <v>296</v>
      </c>
      <c r="E26" s="68" t="s">
        <v>296</v>
      </c>
      <c r="F26" s="68" t="s">
        <v>297</v>
      </c>
      <c r="G26" s="68" t="s">
        <v>298</v>
      </c>
      <c r="H26" s="43" t="s">
        <v>272</v>
      </c>
    </row>
    <row r="27" spans="2:8" ht="18.75" customHeight="1" thickBot="1">
      <c r="B27" s="73"/>
      <c r="C27" s="44" t="s">
        <v>285</v>
      </c>
      <c r="D27" s="69" t="s">
        <v>299</v>
      </c>
      <c r="E27" s="69" t="s">
        <v>299</v>
      </c>
      <c r="F27" s="69" t="s">
        <v>296</v>
      </c>
      <c r="G27" s="69" t="s">
        <v>300</v>
      </c>
      <c r="H27" s="39" t="s">
        <v>272</v>
      </c>
    </row>
    <row r="28" spans="2:8" ht="18.75" customHeight="1" thickBot="1" thickTop="1">
      <c r="B28" s="77" t="s">
        <v>276</v>
      </c>
      <c r="C28" s="78"/>
      <c r="D28" s="48" t="s">
        <v>281</v>
      </c>
      <c r="E28" s="66" t="s">
        <v>290</v>
      </c>
      <c r="F28" s="65" t="s">
        <v>56</v>
      </c>
      <c r="G28" s="49"/>
      <c r="H28" s="50" t="s">
        <v>272</v>
      </c>
    </row>
    <row r="29" spans="1:10" ht="11.25" customHeight="1" thickBot="1" thickTop="1">
      <c r="A29" s="2"/>
      <c r="B29" s="51"/>
      <c r="C29" s="34"/>
      <c r="D29" s="52"/>
      <c r="E29" s="52"/>
      <c r="F29" s="52"/>
      <c r="G29" s="52"/>
      <c r="H29" s="53"/>
      <c r="I29" s="2"/>
      <c r="J29" s="2"/>
    </row>
    <row r="30" spans="2:8" ht="33" customHeight="1" thickBot="1">
      <c r="B30" s="79" t="s">
        <v>286</v>
      </c>
      <c r="C30" s="80"/>
      <c r="D30" s="80"/>
      <c r="E30" s="80"/>
      <c r="F30" s="80"/>
      <c r="G30" s="81"/>
      <c r="H30" s="54" t="s">
        <v>272</v>
      </c>
    </row>
    <row r="31" spans="2:8" ht="12">
      <c r="B31" s="26"/>
      <c r="C31" s="26"/>
      <c r="D31" s="26"/>
      <c r="E31" s="26"/>
      <c r="F31" s="26"/>
      <c r="G31" s="26"/>
      <c r="H31" s="26"/>
    </row>
    <row r="32" spans="2:8" ht="17.25">
      <c r="B32" s="82" t="s">
        <v>277</v>
      </c>
      <c r="C32" s="83"/>
      <c r="D32" s="83"/>
      <c r="E32" s="83"/>
      <c r="F32" s="83"/>
      <c r="G32" s="83"/>
      <c r="H32" s="83"/>
    </row>
    <row r="33" spans="2:8" ht="12">
      <c r="B33" s="26"/>
      <c r="C33" s="26"/>
      <c r="D33" s="26"/>
      <c r="E33" s="26"/>
      <c r="F33" s="26"/>
      <c r="G33" s="26"/>
      <c r="H33" s="26"/>
    </row>
    <row r="34" spans="2:8" ht="12">
      <c r="B34" s="25" t="s">
        <v>278</v>
      </c>
      <c r="C34" s="26"/>
      <c r="D34" s="25"/>
      <c r="E34" s="25"/>
      <c r="F34" s="25"/>
      <c r="G34" s="25"/>
      <c r="H34" s="25"/>
    </row>
    <row r="35" spans="2:8" ht="6" customHeight="1">
      <c r="B35" s="26"/>
      <c r="C35" s="26"/>
      <c r="D35" s="26"/>
      <c r="E35" s="26"/>
      <c r="F35" s="26"/>
      <c r="G35" s="26"/>
      <c r="H35" s="26"/>
    </row>
    <row r="36" spans="2:8" ht="32.25" customHeight="1">
      <c r="B36" s="84" t="s">
        <v>282</v>
      </c>
      <c r="C36" s="55" t="s">
        <v>8</v>
      </c>
      <c r="D36" s="86"/>
      <c r="E36" s="86"/>
      <c r="F36" s="86"/>
      <c r="G36" s="87"/>
      <c r="H36" s="88"/>
    </row>
    <row r="37" spans="2:8" ht="118.5" customHeight="1">
      <c r="B37" s="85"/>
      <c r="C37" s="89" t="s">
        <v>293</v>
      </c>
      <c r="D37" s="90"/>
      <c r="E37" s="90"/>
      <c r="F37" s="90"/>
      <c r="G37" s="91"/>
      <c r="H37" s="92"/>
    </row>
    <row r="38" spans="2:8" ht="21" customHeight="1">
      <c r="B38" s="75" t="s">
        <v>288</v>
      </c>
      <c r="C38" s="75"/>
      <c r="D38" s="75"/>
      <c r="E38" s="75"/>
      <c r="F38" s="75"/>
      <c r="G38" s="75"/>
      <c r="H38" s="75"/>
    </row>
    <row r="39" spans="2:8" ht="5.25" customHeight="1">
      <c r="B39" s="76"/>
      <c r="C39" s="76"/>
      <c r="D39" s="76"/>
      <c r="E39" s="76"/>
      <c r="F39" s="76"/>
      <c r="G39" s="76"/>
      <c r="H39" s="76"/>
    </row>
    <row r="40" spans="2:11" ht="12">
      <c r="B40" s="56" t="s">
        <v>289</v>
      </c>
      <c r="C40" s="57"/>
      <c r="D40" s="57"/>
      <c r="E40" s="57"/>
      <c r="F40" s="57"/>
      <c r="G40" s="57"/>
      <c r="H40" s="62"/>
      <c r="I40" s="20"/>
      <c r="J40" s="21"/>
      <c r="K40" s="2"/>
    </row>
    <row r="41" spans="2:11" ht="13.5" customHeight="1">
      <c r="B41" s="58"/>
      <c r="C41" s="74" t="s">
        <v>287</v>
      </c>
      <c r="D41" s="74"/>
      <c r="E41" s="74"/>
      <c r="F41" s="59"/>
      <c r="G41" s="59"/>
      <c r="H41" s="63"/>
      <c r="I41" s="22"/>
      <c r="J41" s="21"/>
      <c r="K41" s="2"/>
    </row>
    <row r="42" spans="2:11" ht="12">
      <c r="B42" s="58"/>
      <c r="C42" s="74"/>
      <c r="D42" s="74"/>
      <c r="E42" s="74"/>
      <c r="F42" s="59"/>
      <c r="G42" s="59"/>
      <c r="H42" s="63"/>
      <c r="I42" s="22"/>
      <c r="J42" s="21"/>
      <c r="K42" s="2"/>
    </row>
    <row r="43" spans="2:11" ht="12">
      <c r="B43" s="58"/>
      <c r="C43" s="59"/>
      <c r="D43" s="59"/>
      <c r="E43" s="59"/>
      <c r="F43" s="59"/>
      <c r="G43" s="59"/>
      <c r="H43" s="63"/>
      <c r="I43" s="22"/>
      <c r="J43" s="21"/>
      <c r="K43" s="2"/>
    </row>
    <row r="44" spans="2:11" ht="12">
      <c r="B44" s="58"/>
      <c r="C44" s="59"/>
      <c r="D44" s="59"/>
      <c r="E44" s="59"/>
      <c r="F44" s="59"/>
      <c r="G44" s="59"/>
      <c r="H44" s="63"/>
      <c r="I44" s="22"/>
      <c r="J44" s="21"/>
      <c r="K44" s="2"/>
    </row>
    <row r="45" spans="2:11" ht="9" customHeight="1">
      <c r="B45" s="58"/>
      <c r="C45" s="59"/>
      <c r="D45" s="59"/>
      <c r="E45" s="59"/>
      <c r="F45" s="59"/>
      <c r="G45" s="59"/>
      <c r="H45" s="63"/>
      <c r="I45" s="22"/>
      <c r="J45" s="21"/>
      <c r="K45" s="2"/>
    </row>
    <row r="46" spans="2:11" ht="12">
      <c r="B46" s="58"/>
      <c r="C46" s="59"/>
      <c r="D46" s="59"/>
      <c r="E46" s="59"/>
      <c r="F46" s="59"/>
      <c r="G46" s="59"/>
      <c r="H46" s="63"/>
      <c r="I46" s="22"/>
      <c r="J46" s="21"/>
      <c r="K46" s="2"/>
    </row>
    <row r="47" spans="2:11" ht="12">
      <c r="B47" s="58"/>
      <c r="C47" s="59"/>
      <c r="D47" s="59"/>
      <c r="E47" s="59"/>
      <c r="F47" s="59"/>
      <c r="G47" s="59"/>
      <c r="H47" s="63"/>
      <c r="I47" s="22"/>
      <c r="J47" s="21"/>
      <c r="K47" s="2"/>
    </row>
    <row r="48" spans="2:11" ht="12">
      <c r="B48" s="60"/>
      <c r="C48" s="61"/>
      <c r="D48" s="61"/>
      <c r="E48" s="61"/>
      <c r="F48" s="61"/>
      <c r="G48" s="61"/>
      <c r="H48" s="64"/>
      <c r="I48" s="23"/>
      <c r="J48" s="21"/>
      <c r="K48" s="2"/>
    </row>
    <row r="49" spans="2:8" ht="11.25">
      <c r="B49" s="24"/>
      <c r="C49" s="24"/>
      <c r="D49" s="24"/>
      <c r="E49" s="24"/>
      <c r="F49" s="24"/>
      <c r="G49" s="24"/>
      <c r="H49" s="24"/>
    </row>
  </sheetData>
  <sheetProtection/>
  <mergeCells count="22">
    <mergeCell ref="B3:H3"/>
    <mergeCell ref="G5:H5"/>
    <mergeCell ref="B13:H13"/>
    <mergeCell ref="B15:C15"/>
    <mergeCell ref="D15:H15"/>
    <mergeCell ref="F9:H9"/>
    <mergeCell ref="B16:C16"/>
    <mergeCell ref="D16:H16"/>
    <mergeCell ref="B18:C18"/>
    <mergeCell ref="B19:C19"/>
    <mergeCell ref="B20:B22"/>
    <mergeCell ref="B23:C23"/>
    <mergeCell ref="B24:C24"/>
    <mergeCell ref="B25:B27"/>
    <mergeCell ref="C41:E42"/>
    <mergeCell ref="B38:H39"/>
    <mergeCell ref="B28:C28"/>
    <mergeCell ref="B30:G30"/>
    <mergeCell ref="B32:H32"/>
    <mergeCell ref="B36:B37"/>
    <mergeCell ref="D36:H36"/>
    <mergeCell ref="C37:H3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産業観光課（真田）</dc:creator>
  <cp:keywords/>
  <dc:description/>
  <cp:lastModifiedBy>産業観光課（真田）</cp:lastModifiedBy>
  <cp:lastPrinted>2019-09-13T04:46:18Z</cp:lastPrinted>
  <dcterms:created xsi:type="dcterms:W3CDTF">2009-09-08T01:38:48Z</dcterms:created>
  <dcterms:modified xsi:type="dcterms:W3CDTF">2019-09-30T04:22:36Z</dcterms:modified>
  <cp:category/>
  <cp:version/>
  <cp:contentType/>
  <cp:contentStatus/>
</cp:coreProperties>
</file>