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105" windowWidth="14940" windowHeight="7830"/>
  </bookViews>
  <sheets>
    <sheet name="法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6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AL8" i="4" s="1"/>
  <c r="R6" i="5"/>
  <c r="Q6" i="5"/>
  <c r="P6" i="5"/>
  <c r="O6" i="5"/>
  <c r="I10" i="4" s="1"/>
  <c r="N6" i="5"/>
  <c r="M6" i="5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N86" i="4"/>
  <c r="M86" i="4"/>
  <c r="L86" i="4"/>
  <c r="K86" i="4"/>
  <c r="J86" i="4"/>
  <c r="I86" i="4"/>
  <c r="H86" i="4"/>
  <c r="G86" i="4"/>
  <c r="E86" i="4"/>
  <c r="BB10" i="4"/>
  <c r="AT10" i="4"/>
  <c r="AD10" i="4"/>
  <c r="W10" i="4"/>
  <c r="P10" i="4"/>
  <c r="B10" i="4"/>
  <c r="BB8" i="4"/>
  <c r="AT8" i="4"/>
  <c r="W8" i="4"/>
  <c r="P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<sst xmlns="http://schemas.openxmlformats.org/spreadsheetml/2006/main" count="235" uniqueCount="123">
  <si>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</si>
  <si>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</si>
  <si>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</si>
  <si>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</si>
  <si>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</si>
  <si>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</si>
  <si>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</si>
  <si>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</si>
  <si>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</si>
  <si>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</si>
  <si>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</si>
  <si>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</si>
  <si>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</si>
  <si>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</si>
  <si>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</si>
  <si>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</si>
  <si>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</si>
  <si>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</si>
  <si>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</si>
  <si>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</si>
  <si>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</si>
  <si>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</si>
  <si>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</si>
  <si>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</si>
  <si>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</si>
  <si>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</si>
  <si>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</si>
  <si>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</si>
  <si>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</si>
  <si>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</si>
  <si>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</si>
  <si>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</si>
  <si>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</si>
  <si>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</si>
  <si>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</si>
  <si>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</si>
  <si>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</si>
  <si>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</si>
  <si>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</si>
  <si>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</si>
  <si>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</si>
  <si>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7"/>
  </si>
  <si>
    <t>※　平成24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</si>
  <si>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</si>
  <si>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</si>
  <si>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</si>
  <si>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</si>
  <si>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</si>
  <si>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</si>
  <si>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</si>
  <si>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</si>
  <si>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</si>
  <si>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</si>
  <si>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</si>
  <si>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</si>
  <si>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</si>
  <si>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</si>
  <si>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</si>
  <si>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</si>
  <si>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</si>
  <si>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</si>
  <si>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</si>
  <si>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</si>
  <si>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</si>
  <si>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</si>
  <si>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</si>
  <si>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</si>
  <si>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</si>
  <si>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</si>
  <si>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</si>
  <si>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</si>
  <si>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</si>
  <si>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</si>
  <si>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</si>
  <si>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</si>
  <si>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</si>
  <si>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</si>
  <si>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</si>
  <si>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</si>
  <si>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</si>
  <si>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</si>
  <si>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</si>
  <si>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</si>
  <si>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</si>
  <si>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</si>
  <si>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</si>
  <si>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</si>
  <si>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</si>
  <si>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</si>
  <si>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</si>
  <si>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</si>
  <si>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</si>
  <si>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</si>
  <si>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</si>
  <si>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</si>
  <si>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</si>
  <si>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</si>
  <si>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</si>
  <si>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</si>
  <si>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</si>
  <si>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</si>
  <si>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</si>
  <si>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</si>
  <si>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</si>
  <si>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</si>
  <si>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</si>
  <si>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</si>
  <si>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</si>
  <si>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長野県　上田市</t>
  </si>
  <si>
    <t>法適用</t>
  </si>
  <si>
    <t>下水道事業</t>
  </si>
  <si>
    <t>農業集落排水</t>
  </si>
  <si>
    <t>F2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</si>
  <si>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</si>
  <si>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</si>
  <si>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</si>
  <si>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</si>
  <si>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</si>
  <si>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</si>
  <si>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</si>
  <si>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 xml:space="preserve">　有形固定資産減価償却率は、みなし償却制度の廃止に伴い、平成26年度から大幅な増加となった。管渠と処理場別に平成28年度の有形固定資産減価償却率を見ると、管渠は約25％、処理場は約55％で、処理場の機械設備は管渠より法定耐用年数が短い分、老朽化が進んでいる。
　管渠は法定耐用年数に達していないため、管渠老朽化率、管渠改善率はともに0％となっている。
</t>
    <phoneticPr fontId="7"/>
  </si>
  <si>
    <t xml:space="preserve">　平成25年度まで毎年純損失が発生し、平成25年度末で8億1,938万円余の累積欠損金を計上していた。平成26年度の会計基準見直しによる長期前受金戻入の計上により、累積欠損金が全て解消され、累積欠損金比率は平成26年度から0％となった。
　経常収支比率は、長期前受金戻入の計上により、単年度の収支が改善され、平成26年度から100％を上回るようになり、平成28年度では110.11％で純利益が生じた。
　経費回収率では、平成28年度で95.85％と平均値より高いものの、使用料で経費を回収できておらず、一般会計繰入金で補てんしている状況である。
　流動比率は、借入資本金制度の廃止に伴い、1年以内に償還する企業債が流動負債へ計上されたことで平成26年度から極端に減少したものの、短期支払能力の目安である100％を上回っている。
　企業債残高対事業規模比率は、企業債の償還により減少傾向にあるが、必要な更新を行いつつ、適正な使用料収入を維持する必要がある。
　汚水処理原価は、減価償却費と支払利息の減により減少傾向にあるが、施設の老朽化が進む中、今後の更新による汚水処理原価の上昇が考えられる。
　施設利用率は、人口減少や節水機器の普及等の社会情勢の変化により、人口や処理水量について、計画値と現状にかい離が発生し、50％台を推移しており、処理能力に余剰が生じている。
　水洗化率は、毎年度、類似団体平均値を大幅に上回り、堅調に伸びている。
</t>
    <rPh sb="76" eb="78">
      <t>ケイジョウ</t>
    </rPh>
    <rPh sb="136" eb="138">
      <t>ケイジョウ</t>
    </rPh>
    <rPh sb="291" eb="292">
      <t>トモナ</t>
    </rPh>
    <rPh sb="331" eb="333">
      <t>ゲンショウ</t>
    </rPh>
    <rPh sb="346" eb="348">
      <t>メヤス</t>
    </rPh>
    <rPh sb="356" eb="358">
      <t>ウワマワ</t>
    </rPh>
    <rPh sb="390" eb="392">
      <t>ケイコウ</t>
    </rPh>
    <phoneticPr fontId="7"/>
  </si>
  <si>
    <t>　現状は概ね健全経営を維持しているが、今後、人口減少による使用料収入の減少と、老朽化の進んだ施設の更新費用、修繕費用の増加が見込まれる。
　更新を迎える処理場について、公共下水道への統合や農業集落排水施設同士の統合を検討し、一部の処理場は平成28年度から公共下水道への統合事業に着手した。統合を計画的に進め、施設運営の効率化を図る。
　また、統合が困難な施設については、計画的に更新を行っていく。
　</t>
    <rPh sb="1" eb="3">
      <t>ゲンジョウ</t>
    </rPh>
    <rPh sb="4" eb="5">
      <t>オオム</t>
    </rPh>
    <rPh sb="6" eb="8">
      <t>ケンゼン</t>
    </rPh>
    <rPh sb="8" eb="10">
      <t>ケイエイ</t>
    </rPh>
    <rPh sb="11" eb="13">
      <t>イジ</t>
    </rPh>
    <rPh sb="39" eb="42">
      <t>ロウキュウカ</t>
    </rPh>
    <rPh sb="43" eb="44">
      <t>スス</t>
    </rPh>
    <rPh sb="94" eb="96">
      <t>ノウギョウ</t>
    </rPh>
    <rPh sb="96" eb="98">
      <t>シュウラク</t>
    </rPh>
    <rPh sb="98" eb="100">
      <t>ハイスイ</t>
    </rPh>
    <rPh sb="100" eb="102">
      <t>シセツ</t>
    </rPh>
    <rPh sb="102" eb="104">
      <t>ドウシ</t>
    </rPh>
    <rPh sb="105" eb="107">
      <t>トウゴウ</t>
    </rPh>
    <rPh sb="108" eb="110">
      <t>ケントウ</t>
    </rPh>
    <rPh sb="112" eb="114">
      <t>イチブ</t>
    </rPh>
    <rPh sb="119" eb="121">
      <t>ヘイセイ</t>
    </rPh>
    <rPh sb="123" eb="124">
      <t>ネン</t>
    </rPh>
    <rPh sb="124" eb="125">
      <t>ド</t>
    </rPh>
    <rPh sb="127" eb="129">
      <t>コウキョウ</t>
    </rPh>
    <rPh sb="129" eb="132">
      <t>ゲスイドウ</t>
    </rPh>
    <rPh sb="134" eb="136">
      <t>トウゴウ</t>
    </rPh>
    <rPh sb="136" eb="138">
      <t>ジギョウ</t>
    </rPh>
    <rPh sb="139" eb="141">
      <t>チャクシュ</t>
    </rPh>
    <rPh sb="144" eb="146">
      <t>トウゴウ</t>
    </rPh>
    <rPh sb="147" eb="150">
      <t>ケイカクテキ</t>
    </rPh>
    <rPh sb="151" eb="152">
      <t>スス</t>
    </rPh>
    <rPh sb="154" eb="156">
      <t>シセツ</t>
    </rPh>
    <rPh sb="156" eb="158">
      <t>ウンエイ</t>
    </rPh>
    <rPh sb="159" eb="162">
      <t>コウリツカ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</si>
</sst>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8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763200"/>
        <c:axId val="87777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0.03</c:v>
                </c:pt>
                <c:pt idx="2">
                  <c:v>0.02</c:v>
                </c:pt>
                <c:pt idx="3">
                  <c:v>0.01</c:v>
                </c:pt>
                <c:pt idx="4">
                  <c:v>2.0499999999999998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763200"/>
        <c:axId val="87777664"/>
      </c:lineChart>
      <c:dateAx>
        <c:axId val="87763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777664"/>
        <c:crosses val="autoZero"/>
        <c:auto val="1"/>
        <c:lblOffset val="100"/>
        <c:baseTimeUnit val="years"/>
      </c:dateAx>
      <c:valAx>
        <c:axId val="87777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763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57.69</c:v>
                </c:pt>
                <c:pt idx="1">
                  <c:v>58</c:v>
                </c:pt>
                <c:pt idx="2">
                  <c:v>57.57</c:v>
                </c:pt>
                <c:pt idx="3">
                  <c:v>57.93</c:v>
                </c:pt>
                <c:pt idx="4">
                  <c:v>57.26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424832"/>
        <c:axId val="92447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54.74</c:v>
                </c:pt>
                <c:pt idx="1">
                  <c:v>53.78</c:v>
                </c:pt>
                <c:pt idx="2">
                  <c:v>53.24</c:v>
                </c:pt>
                <c:pt idx="3">
                  <c:v>52.31</c:v>
                </c:pt>
                <c:pt idx="4">
                  <c:v>60.65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424832"/>
        <c:axId val="92447488"/>
      </c:lineChart>
      <c:dateAx>
        <c:axId val="92424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447488"/>
        <c:crosses val="autoZero"/>
        <c:auto val="1"/>
        <c:lblOffset val="100"/>
        <c:baseTimeUnit val="years"/>
      </c:dateAx>
      <c:valAx>
        <c:axId val="92447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424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91.56</c:v>
                </c:pt>
                <c:pt idx="1">
                  <c:v>92.18</c:v>
                </c:pt>
                <c:pt idx="2">
                  <c:v>92.83</c:v>
                </c:pt>
                <c:pt idx="3">
                  <c:v>93.7</c:v>
                </c:pt>
                <c:pt idx="4">
                  <c:v>93.79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506368"/>
        <c:axId val="92508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83.88</c:v>
                </c:pt>
                <c:pt idx="1">
                  <c:v>84.06</c:v>
                </c:pt>
                <c:pt idx="2">
                  <c:v>84.07</c:v>
                </c:pt>
                <c:pt idx="3">
                  <c:v>84.32</c:v>
                </c:pt>
                <c:pt idx="4">
                  <c:v>84.58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06368"/>
        <c:axId val="92508544"/>
      </c:lineChart>
      <c:dateAx>
        <c:axId val="92506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508544"/>
        <c:crosses val="autoZero"/>
        <c:auto val="1"/>
        <c:lblOffset val="100"/>
        <c:baseTimeUnit val="years"/>
      </c:dateAx>
      <c:valAx>
        <c:axId val="92508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506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91.02</c:v>
                </c:pt>
                <c:pt idx="1">
                  <c:v>94.7</c:v>
                </c:pt>
                <c:pt idx="2">
                  <c:v>108.58</c:v>
                </c:pt>
                <c:pt idx="3">
                  <c:v>107.82</c:v>
                </c:pt>
                <c:pt idx="4">
                  <c:v>110.11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803776"/>
        <c:axId val="87814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92.74</c:v>
                </c:pt>
                <c:pt idx="1">
                  <c:v>93.62</c:v>
                </c:pt>
                <c:pt idx="2">
                  <c:v>97.53</c:v>
                </c:pt>
                <c:pt idx="3">
                  <c:v>99.64</c:v>
                </c:pt>
                <c:pt idx="4">
                  <c:v>99.66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803776"/>
        <c:axId val="87814144"/>
      </c:lineChart>
      <c:dateAx>
        <c:axId val="87803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814144"/>
        <c:crosses val="autoZero"/>
        <c:auto val="1"/>
        <c:lblOffset val="100"/>
        <c:baseTimeUnit val="years"/>
      </c:dateAx>
      <c:valAx>
        <c:axId val="87814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803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14.7</c:v>
                </c:pt>
                <c:pt idx="1">
                  <c:v>16.170000000000002</c:v>
                </c:pt>
                <c:pt idx="2">
                  <c:v>30.5</c:v>
                </c:pt>
                <c:pt idx="3">
                  <c:v>32.74</c:v>
                </c:pt>
                <c:pt idx="4">
                  <c:v>34.909999999999997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932736"/>
        <c:axId val="90934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9</c:v>
                </c:pt>
                <c:pt idx="1">
                  <c:v>10.11</c:v>
                </c:pt>
                <c:pt idx="2">
                  <c:v>20.68</c:v>
                </c:pt>
                <c:pt idx="3">
                  <c:v>22.41</c:v>
                </c:pt>
                <c:pt idx="4">
                  <c:v>22.9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932736"/>
        <c:axId val="90934656"/>
      </c:lineChart>
      <c:dateAx>
        <c:axId val="90932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934656"/>
        <c:crosses val="autoZero"/>
        <c:auto val="1"/>
        <c:lblOffset val="100"/>
        <c:baseTimeUnit val="years"/>
      </c:dateAx>
      <c:valAx>
        <c:axId val="90934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932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30656"/>
        <c:axId val="91032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0.08</c:v>
                </c:pt>
                <c:pt idx="2">
                  <c:v>0.08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30656"/>
        <c:axId val="91032576"/>
      </c:lineChart>
      <c:dateAx>
        <c:axId val="91030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032576"/>
        <c:crosses val="autoZero"/>
        <c:auto val="1"/>
        <c:lblOffset val="100"/>
        <c:baseTimeUnit val="years"/>
      </c:dateAx>
      <c:valAx>
        <c:axId val="91032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030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196.73</c:v>
                </c:pt>
                <c:pt idx="1">
                  <c:v>213.95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77248"/>
        <c:axId val="9107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243.13</c:v>
                </c:pt>
                <c:pt idx="1">
                  <c:v>280.08</c:v>
                </c:pt>
                <c:pt idx="2">
                  <c:v>223.09</c:v>
                </c:pt>
                <c:pt idx="3">
                  <c:v>214.61</c:v>
                </c:pt>
                <c:pt idx="4">
                  <c:v>225.39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77248"/>
        <c:axId val="91079424"/>
      </c:lineChart>
      <c:dateAx>
        <c:axId val="91077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079424"/>
        <c:crosses val="autoZero"/>
        <c:auto val="1"/>
        <c:lblOffset val="100"/>
        <c:baseTimeUnit val="years"/>
      </c:dateAx>
      <c:valAx>
        <c:axId val="91079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077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3273.96</c:v>
                </c:pt>
                <c:pt idx="1">
                  <c:v>3707.99</c:v>
                </c:pt>
                <c:pt idx="2">
                  <c:v>148.03</c:v>
                </c:pt>
                <c:pt idx="3">
                  <c:v>147.69</c:v>
                </c:pt>
                <c:pt idx="4">
                  <c:v>148.69999999999999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120768"/>
        <c:axId val="91122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162.52000000000001</c:v>
                </c:pt>
                <c:pt idx="1">
                  <c:v>124.2</c:v>
                </c:pt>
                <c:pt idx="2">
                  <c:v>33.03</c:v>
                </c:pt>
                <c:pt idx="3">
                  <c:v>29.45</c:v>
                </c:pt>
                <c:pt idx="4">
                  <c:v>31.84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20768"/>
        <c:axId val="91122688"/>
      </c:lineChart>
      <c:dateAx>
        <c:axId val="91120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122688"/>
        <c:crosses val="autoZero"/>
        <c:auto val="1"/>
        <c:lblOffset val="100"/>
        <c:baseTimeUnit val="years"/>
      </c:dateAx>
      <c:valAx>
        <c:axId val="91122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120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505.71</c:v>
                </c:pt>
                <c:pt idx="1">
                  <c:v>397.85</c:v>
                </c:pt>
                <c:pt idx="2">
                  <c:v>407.39</c:v>
                </c:pt>
                <c:pt idx="3">
                  <c:v>301.27</c:v>
                </c:pt>
                <c:pt idx="4">
                  <c:v>343.29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157248"/>
        <c:axId val="91159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1197.82</c:v>
                </c:pt>
                <c:pt idx="1">
                  <c:v>1126.77</c:v>
                </c:pt>
                <c:pt idx="2">
                  <c:v>1044.8</c:v>
                </c:pt>
                <c:pt idx="3">
                  <c:v>1081.8</c:v>
                </c:pt>
                <c:pt idx="4">
                  <c:v>974.93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57248"/>
        <c:axId val="91159168"/>
      </c:lineChart>
      <c:dateAx>
        <c:axId val="91157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159168"/>
        <c:crosses val="autoZero"/>
        <c:auto val="1"/>
        <c:lblOffset val="100"/>
        <c:baseTimeUnit val="years"/>
      </c:dateAx>
      <c:valAx>
        <c:axId val="91159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157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81.17</c:v>
                </c:pt>
                <c:pt idx="1">
                  <c:v>88.14</c:v>
                </c:pt>
                <c:pt idx="2">
                  <c:v>88.92</c:v>
                </c:pt>
                <c:pt idx="3">
                  <c:v>99.54</c:v>
                </c:pt>
                <c:pt idx="4">
                  <c:v>95.85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51072"/>
        <c:axId val="91252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51.03</c:v>
                </c:pt>
                <c:pt idx="1">
                  <c:v>50.9</c:v>
                </c:pt>
                <c:pt idx="2">
                  <c:v>50.82</c:v>
                </c:pt>
                <c:pt idx="3">
                  <c:v>52.19</c:v>
                </c:pt>
                <c:pt idx="4">
                  <c:v>55.32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51072"/>
        <c:axId val="91252992"/>
      </c:lineChart>
      <c:dateAx>
        <c:axId val="91251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252992"/>
        <c:crosses val="autoZero"/>
        <c:auto val="1"/>
        <c:lblOffset val="100"/>
        <c:baseTimeUnit val="years"/>
      </c:dateAx>
      <c:valAx>
        <c:axId val="91252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251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225.64</c:v>
                </c:pt>
                <c:pt idx="1">
                  <c:v>208.27</c:v>
                </c:pt>
                <c:pt idx="2">
                  <c:v>207.32</c:v>
                </c:pt>
                <c:pt idx="3">
                  <c:v>185.45</c:v>
                </c:pt>
                <c:pt idx="4">
                  <c:v>192.68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91008"/>
        <c:axId val="92411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289.60000000000002</c:v>
                </c:pt>
                <c:pt idx="1">
                  <c:v>293.27</c:v>
                </c:pt>
                <c:pt idx="2">
                  <c:v>300.52</c:v>
                </c:pt>
                <c:pt idx="3">
                  <c:v>296.14</c:v>
                </c:pt>
                <c:pt idx="4">
                  <c:v>283.17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91008"/>
        <c:axId val="92411392"/>
      </c:lineChart>
      <c:dateAx>
        <c:axId val="91291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411392"/>
        <c:crosses val="autoZero"/>
        <c:auto val="1"/>
        <c:lblOffset val="100"/>
        <c:baseTimeUnit val="years"/>
      </c:dateAx>
      <c:valAx>
        <c:axId val="92411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291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【206.58】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【914.53】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BL66" sqref="BL66:BZ82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4" t="str">
        <f>データ!H6</f>
        <v>長野県　上田市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4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農業集落排水</v>
      </c>
      <c r="Q8" s="49"/>
      <c r="R8" s="49"/>
      <c r="S8" s="49"/>
      <c r="T8" s="49"/>
      <c r="U8" s="49"/>
      <c r="V8" s="49"/>
      <c r="W8" s="49" t="str">
        <f>データ!L6</f>
        <v>F2</v>
      </c>
      <c r="X8" s="49"/>
      <c r="Y8" s="49"/>
      <c r="Z8" s="49"/>
      <c r="AA8" s="49"/>
      <c r="AB8" s="49"/>
      <c r="AC8" s="49"/>
      <c r="AD8" s="50" t="s">
        <v>119</v>
      </c>
      <c r="AE8" s="50"/>
      <c r="AF8" s="50"/>
      <c r="AG8" s="50"/>
      <c r="AH8" s="50"/>
      <c r="AI8" s="50"/>
      <c r="AJ8" s="50"/>
      <c r="AK8" s="4"/>
      <c r="AL8" s="51">
        <f>データ!S6</f>
        <v>159271</v>
      </c>
      <c r="AM8" s="51"/>
      <c r="AN8" s="51"/>
      <c r="AO8" s="51"/>
      <c r="AP8" s="51"/>
      <c r="AQ8" s="51"/>
      <c r="AR8" s="51"/>
      <c r="AS8" s="51"/>
      <c r="AT8" s="46">
        <f>データ!T6</f>
        <v>552.04</v>
      </c>
      <c r="AU8" s="46"/>
      <c r="AV8" s="46"/>
      <c r="AW8" s="46"/>
      <c r="AX8" s="46"/>
      <c r="AY8" s="46"/>
      <c r="AZ8" s="46"/>
      <c r="BA8" s="46"/>
      <c r="BB8" s="46">
        <f>データ!U6</f>
        <v>288.51</v>
      </c>
      <c r="BC8" s="46"/>
      <c r="BD8" s="46"/>
      <c r="BE8" s="46"/>
      <c r="BF8" s="46"/>
      <c r="BG8" s="46"/>
      <c r="BH8" s="46"/>
      <c r="BI8" s="46"/>
      <c r="BJ8" s="4"/>
      <c r="BK8" s="4"/>
      <c r="BL8" s="47" t="s">
        <v>10</v>
      </c>
      <c r="BM8" s="48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4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4"/>
      <c r="BK9" s="4"/>
      <c r="BL9" s="52" t="s">
        <v>20</v>
      </c>
      <c r="BM9" s="53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62.25</v>
      </c>
      <c r="J10" s="46"/>
      <c r="K10" s="46"/>
      <c r="L10" s="46"/>
      <c r="M10" s="46"/>
      <c r="N10" s="46"/>
      <c r="O10" s="46"/>
      <c r="P10" s="46">
        <f>データ!P6</f>
        <v>16.5</v>
      </c>
      <c r="Q10" s="46"/>
      <c r="R10" s="46"/>
      <c r="S10" s="46"/>
      <c r="T10" s="46"/>
      <c r="U10" s="46"/>
      <c r="V10" s="46"/>
      <c r="W10" s="46">
        <f>データ!Q6</f>
        <v>96.14</v>
      </c>
      <c r="X10" s="46"/>
      <c r="Y10" s="46"/>
      <c r="Z10" s="46"/>
      <c r="AA10" s="46"/>
      <c r="AB10" s="46"/>
      <c r="AC10" s="46"/>
      <c r="AD10" s="51">
        <f>データ!R6</f>
        <v>3754</v>
      </c>
      <c r="AE10" s="51"/>
      <c r="AF10" s="51"/>
      <c r="AG10" s="51"/>
      <c r="AH10" s="51"/>
      <c r="AI10" s="51"/>
      <c r="AJ10" s="51"/>
      <c r="AK10" s="2"/>
      <c r="AL10" s="51">
        <f>データ!V6</f>
        <v>26215</v>
      </c>
      <c r="AM10" s="51"/>
      <c r="AN10" s="51"/>
      <c r="AO10" s="51"/>
      <c r="AP10" s="51"/>
      <c r="AQ10" s="51"/>
      <c r="AR10" s="51"/>
      <c r="AS10" s="51"/>
      <c r="AT10" s="46">
        <f>データ!W6</f>
        <v>12</v>
      </c>
      <c r="AU10" s="46"/>
      <c r="AV10" s="46"/>
      <c r="AW10" s="46"/>
      <c r="AX10" s="46"/>
      <c r="AY10" s="46"/>
      <c r="AZ10" s="46"/>
      <c r="BA10" s="46"/>
      <c r="BB10" s="46">
        <f>データ!X6</f>
        <v>2184.58</v>
      </c>
      <c r="BC10" s="46"/>
      <c r="BD10" s="46"/>
      <c r="BE10" s="46"/>
      <c r="BF10" s="46"/>
      <c r="BG10" s="46"/>
      <c r="BH10" s="46"/>
      <c r="BI10" s="46"/>
      <c r="BJ10" s="2"/>
      <c r="BK10" s="2"/>
      <c r="BL10" s="54" t="s">
        <v>22</v>
      </c>
      <c r="BM10" s="55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64" t="s">
        <v>26</v>
      </c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6"/>
    </row>
    <row r="15" spans="1:78" ht="13.5" customHeight="1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67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9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70" t="s">
        <v>121</v>
      </c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2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70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2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70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2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70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2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70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2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70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2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70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2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70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2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70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2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70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2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70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2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70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2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70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2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70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2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70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2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70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2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70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2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70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2"/>
    </row>
    <row r="34" spans="1:78" ht="13.5" customHeight="1">
      <c r="A34" s="2"/>
      <c r="B34" s="17"/>
      <c r="C34" s="76" t="s">
        <v>27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20"/>
      <c r="R34" s="76" t="s">
        <v>28</v>
      </c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20"/>
      <c r="AG34" s="76" t="s">
        <v>29</v>
      </c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20"/>
      <c r="AV34" s="76" t="s">
        <v>30</v>
      </c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19"/>
      <c r="BK34" s="2"/>
      <c r="BL34" s="70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2"/>
    </row>
    <row r="35" spans="1:78" ht="13.5" customHeight="1">
      <c r="A35" s="2"/>
      <c r="B35" s="17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20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20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20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19"/>
      <c r="BK35" s="2"/>
      <c r="BL35" s="70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2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70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2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70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2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70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2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70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2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70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2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70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2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70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2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70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2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4" t="s">
        <v>31</v>
      </c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6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7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9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70" t="s">
        <v>120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2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70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2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70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2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70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2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70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2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70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2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70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2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70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2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70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2"/>
    </row>
    <row r="56" spans="1:78" ht="13.5" customHeight="1">
      <c r="A56" s="2"/>
      <c r="B56" s="17"/>
      <c r="C56" s="76" t="s">
        <v>32</v>
      </c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20"/>
      <c r="R56" s="76" t="s">
        <v>33</v>
      </c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20"/>
      <c r="AG56" s="76" t="s">
        <v>34</v>
      </c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20"/>
      <c r="AV56" s="76" t="s">
        <v>35</v>
      </c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19"/>
      <c r="BK56" s="2"/>
      <c r="BL56" s="70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2"/>
    </row>
    <row r="57" spans="1:78" ht="13.5" customHeight="1">
      <c r="A57" s="2"/>
      <c r="B57" s="17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20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20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20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19"/>
      <c r="BK57" s="2"/>
      <c r="BL57" s="70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2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70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2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0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2"/>
    </row>
    <row r="60" spans="1:78" ht="13.5" customHeight="1">
      <c r="A60" s="2"/>
      <c r="B60" s="61" t="s">
        <v>36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70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2"/>
    </row>
    <row r="61" spans="1:78" ht="13.5" customHeight="1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70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2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70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2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4" t="s">
        <v>37</v>
      </c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6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7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9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70" t="s">
        <v>122</v>
      </c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2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70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2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70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2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70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2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70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2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70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2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70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2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70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2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70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2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70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2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70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2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70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2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70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2"/>
    </row>
    <row r="79" spans="1:78" ht="13.5" customHeight="1">
      <c r="A79" s="2"/>
      <c r="B79" s="17"/>
      <c r="C79" s="76" t="s">
        <v>38</v>
      </c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20"/>
      <c r="V79" s="20"/>
      <c r="W79" s="76" t="s">
        <v>39</v>
      </c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20"/>
      <c r="AP79" s="20"/>
      <c r="AQ79" s="76" t="s">
        <v>40</v>
      </c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18"/>
      <c r="BJ79" s="19"/>
      <c r="BK79" s="2"/>
      <c r="BL79" s="70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2"/>
    </row>
    <row r="80" spans="1:78" ht="13.5" customHeight="1">
      <c r="A80" s="2"/>
      <c r="B80" s="17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20"/>
      <c r="V80" s="20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20"/>
      <c r="AP80" s="20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18"/>
      <c r="BJ80" s="19"/>
      <c r="BK80" s="2"/>
      <c r="BL80" s="70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2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70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2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3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5"/>
    </row>
    <row r="83" spans="1:78">
      <c r="C83" s="2" t="s">
        <v>41</v>
      </c>
    </row>
    <row r="84" spans="1:78">
      <c r="C84" s="26" t="s">
        <v>42</v>
      </c>
    </row>
    <row r="85" spans="1:78" hidden="1">
      <c r="B85" s="27" t="s">
        <v>43</v>
      </c>
      <c r="C85" s="27"/>
      <c r="D85" s="27"/>
      <c r="E85" s="27" t="s">
        <v>44</v>
      </c>
      <c r="F85" s="27" t="s">
        <v>45</v>
      </c>
      <c r="G85" s="27" t="s">
        <v>46</v>
      </c>
      <c r="H85" s="27" t="s">
        <v>47</v>
      </c>
      <c r="I85" s="27" t="s">
        <v>48</v>
      </c>
      <c r="J85" s="27" t="s">
        <v>49</v>
      </c>
      <c r="K85" s="27" t="s">
        <v>50</v>
      </c>
      <c r="L85" s="27" t="s">
        <v>51</v>
      </c>
      <c r="M85" s="27" t="s">
        <v>52</v>
      </c>
      <c r="N85" s="27" t="s">
        <v>53</v>
      </c>
      <c r="O85" s="27" t="s">
        <v>54</v>
      </c>
    </row>
    <row r="86" spans="1:78" hidden="1">
      <c r="B86" s="27"/>
      <c r="C86" s="27"/>
      <c r="D86" s="27"/>
      <c r="E86" s="27" t="str">
        <f>データ!AI6</f>
        <v>【99.11】</v>
      </c>
      <c r="F86" s="27" t="str">
        <f>データ!AT6</f>
        <v>【206.58】</v>
      </c>
      <c r="G86" s="27" t="str">
        <f>データ!BE6</f>
        <v>【34.54】</v>
      </c>
      <c r="H86" s="27" t="str">
        <f>データ!BP6</f>
        <v>【914.53】</v>
      </c>
      <c r="I86" s="27" t="str">
        <f>データ!CA6</f>
        <v>【55.73】</v>
      </c>
      <c r="J86" s="27" t="str">
        <f>データ!CL6</f>
        <v>【276.78】</v>
      </c>
      <c r="K86" s="27" t="str">
        <f>データ!CW6</f>
        <v>【59.15】</v>
      </c>
      <c r="L86" s="27" t="str">
        <f>データ!DH6</f>
        <v>【85.01】</v>
      </c>
      <c r="M86" s="27" t="str">
        <f>データ!DS6</f>
        <v>【22.37】</v>
      </c>
      <c r="N86" s="27" t="str">
        <f>データ!ED6</f>
        <v>【0.00】</v>
      </c>
      <c r="O86" s="27" t="str">
        <f>データ!EO6</f>
        <v>【1.58】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topLeftCell="DX1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8">
      <c r="A1" s="3" t="s">
        <v>55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>
        <v>1</v>
      </c>
      <c r="AI1" s="28"/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>
        <v>1</v>
      </c>
      <c r="AT1" s="28"/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>
        <v>1</v>
      </c>
      <c r="BE1" s="28"/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>
        <v>1</v>
      </c>
      <c r="BP1" s="28"/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>
        <v>1</v>
      </c>
      <c r="CA1" s="28"/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>
        <v>1</v>
      </c>
      <c r="CL1" s="28"/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>
        <v>1</v>
      </c>
      <c r="CW1" s="28"/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>
        <v>1</v>
      </c>
      <c r="DH1" s="28"/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>
        <v>1</v>
      </c>
      <c r="DS1" s="28"/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>
        <v>1</v>
      </c>
      <c r="ED1" s="28"/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>
        <v>1</v>
      </c>
      <c r="EO1" s="28"/>
    </row>
    <row r="2" spans="1:148">
      <c r="A2" s="29" t="s">
        <v>56</v>
      </c>
      <c r="B2" s="29">
        <f>COLUMN()-1</f>
        <v>1</v>
      </c>
      <c r="C2" s="29">
        <f t="shared" ref="C2:BS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si="0"/>
        <v>70</v>
      </c>
      <c r="BT2" s="29">
        <f t="shared" ref="BT2:EE2" si="1">COLUMN()-1</f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si="1"/>
        <v>134</v>
      </c>
      <c r="EF2" s="29">
        <f t="shared" ref="EF2:EO2" si="2">COLUMN()-1</f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  <c r="EO2" s="29">
        <f t="shared" si="2"/>
        <v>144</v>
      </c>
    </row>
    <row r="3" spans="1:148">
      <c r="A3" s="29" t="s">
        <v>57</v>
      </c>
      <c r="B3" s="30" t="s">
        <v>58</v>
      </c>
      <c r="C3" s="30" t="s">
        <v>59</v>
      </c>
      <c r="D3" s="30" t="s">
        <v>60</v>
      </c>
      <c r="E3" s="30" t="s">
        <v>61</v>
      </c>
      <c r="F3" s="30" t="s">
        <v>62</v>
      </c>
      <c r="G3" s="30" t="s">
        <v>63</v>
      </c>
      <c r="H3" s="78" t="s">
        <v>64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84" t="s">
        <v>65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66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>
      <c r="A4" s="29" t="s">
        <v>67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68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69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70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71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72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73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74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75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76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77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78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>
      <c r="A5" s="29" t="s">
        <v>79</v>
      </c>
      <c r="B5" s="32"/>
      <c r="C5" s="32"/>
      <c r="D5" s="32"/>
      <c r="E5" s="32"/>
      <c r="F5" s="32"/>
      <c r="G5" s="32"/>
      <c r="H5" s="33" t="s">
        <v>80</v>
      </c>
      <c r="I5" s="33" t="s">
        <v>81</v>
      </c>
      <c r="J5" s="33" t="s">
        <v>82</v>
      </c>
      <c r="K5" s="33" t="s">
        <v>83</v>
      </c>
      <c r="L5" s="33" t="s">
        <v>84</v>
      </c>
      <c r="M5" s="33" t="s">
        <v>5</v>
      </c>
      <c r="N5" s="33" t="s">
        <v>85</v>
      </c>
      <c r="O5" s="33" t="s">
        <v>86</v>
      </c>
      <c r="P5" s="33" t="s">
        <v>87</v>
      </c>
      <c r="Q5" s="33" t="s">
        <v>88</v>
      </c>
      <c r="R5" s="33" t="s">
        <v>89</v>
      </c>
      <c r="S5" s="33" t="s">
        <v>90</v>
      </c>
      <c r="T5" s="33" t="s">
        <v>91</v>
      </c>
      <c r="U5" s="33" t="s">
        <v>92</v>
      </c>
      <c r="V5" s="33" t="s">
        <v>93</v>
      </c>
      <c r="W5" s="33" t="s">
        <v>94</v>
      </c>
      <c r="X5" s="33" t="s">
        <v>95</v>
      </c>
      <c r="Y5" s="33" t="s">
        <v>96</v>
      </c>
      <c r="Z5" s="33" t="s">
        <v>97</v>
      </c>
      <c r="AA5" s="33" t="s">
        <v>98</v>
      </c>
      <c r="AB5" s="33" t="s">
        <v>99</v>
      </c>
      <c r="AC5" s="33" t="s">
        <v>100</v>
      </c>
      <c r="AD5" s="33" t="s">
        <v>101</v>
      </c>
      <c r="AE5" s="33" t="s">
        <v>102</v>
      </c>
      <c r="AF5" s="33" t="s">
        <v>103</v>
      </c>
      <c r="AG5" s="33" t="s">
        <v>104</v>
      </c>
      <c r="AH5" s="33" t="s">
        <v>105</v>
      </c>
      <c r="AI5" s="33" t="s">
        <v>43</v>
      </c>
      <c r="AJ5" s="33" t="s">
        <v>96</v>
      </c>
      <c r="AK5" s="33" t="s">
        <v>97</v>
      </c>
      <c r="AL5" s="33" t="s">
        <v>98</v>
      </c>
      <c r="AM5" s="33" t="s">
        <v>99</v>
      </c>
      <c r="AN5" s="33" t="s">
        <v>100</v>
      </c>
      <c r="AO5" s="33" t="s">
        <v>101</v>
      </c>
      <c r="AP5" s="33" t="s">
        <v>102</v>
      </c>
      <c r="AQ5" s="33" t="s">
        <v>103</v>
      </c>
      <c r="AR5" s="33" t="s">
        <v>104</v>
      </c>
      <c r="AS5" s="33" t="s">
        <v>105</v>
      </c>
      <c r="AT5" s="33" t="s">
        <v>106</v>
      </c>
      <c r="AU5" s="33" t="s">
        <v>96</v>
      </c>
      <c r="AV5" s="33" t="s">
        <v>97</v>
      </c>
      <c r="AW5" s="33" t="s">
        <v>98</v>
      </c>
      <c r="AX5" s="33" t="s">
        <v>99</v>
      </c>
      <c r="AY5" s="33" t="s">
        <v>100</v>
      </c>
      <c r="AZ5" s="33" t="s">
        <v>101</v>
      </c>
      <c r="BA5" s="33" t="s">
        <v>102</v>
      </c>
      <c r="BB5" s="33" t="s">
        <v>103</v>
      </c>
      <c r="BC5" s="33" t="s">
        <v>104</v>
      </c>
      <c r="BD5" s="33" t="s">
        <v>105</v>
      </c>
      <c r="BE5" s="33" t="s">
        <v>106</v>
      </c>
      <c r="BF5" s="33" t="s">
        <v>96</v>
      </c>
      <c r="BG5" s="33" t="s">
        <v>97</v>
      </c>
      <c r="BH5" s="33" t="s">
        <v>98</v>
      </c>
      <c r="BI5" s="33" t="s">
        <v>99</v>
      </c>
      <c r="BJ5" s="33" t="s">
        <v>100</v>
      </c>
      <c r="BK5" s="33" t="s">
        <v>101</v>
      </c>
      <c r="BL5" s="33" t="s">
        <v>102</v>
      </c>
      <c r="BM5" s="33" t="s">
        <v>103</v>
      </c>
      <c r="BN5" s="33" t="s">
        <v>104</v>
      </c>
      <c r="BO5" s="33" t="s">
        <v>105</v>
      </c>
      <c r="BP5" s="33" t="s">
        <v>106</v>
      </c>
      <c r="BQ5" s="33" t="s">
        <v>96</v>
      </c>
      <c r="BR5" s="33" t="s">
        <v>97</v>
      </c>
      <c r="BS5" s="33" t="s">
        <v>98</v>
      </c>
      <c r="BT5" s="33" t="s">
        <v>99</v>
      </c>
      <c r="BU5" s="33" t="s">
        <v>100</v>
      </c>
      <c r="BV5" s="33" t="s">
        <v>101</v>
      </c>
      <c r="BW5" s="33" t="s">
        <v>102</v>
      </c>
      <c r="BX5" s="33" t="s">
        <v>103</v>
      </c>
      <c r="BY5" s="33" t="s">
        <v>104</v>
      </c>
      <c r="BZ5" s="33" t="s">
        <v>105</v>
      </c>
      <c r="CA5" s="33" t="s">
        <v>106</v>
      </c>
      <c r="CB5" s="33" t="s">
        <v>96</v>
      </c>
      <c r="CC5" s="33" t="s">
        <v>97</v>
      </c>
      <c r="CD5" s="33" t="s">
        <v>98</v>
      </c>
      <c r="CE5" s="33" t="s">
        <v>99</v>
      </c>
      <c r="CF5" s="33" t="s">
        <v>100</v>
      </c>
      <c r="CG5" s="33" t="s">
        <v>101</v>
      </c>
      <c r="CH5" s="33" t="s">
        <v>102</v>
      </c>
      <c r="CI5" s="33" t="s">
        <v>103</v>
      </c>
      <c r="CJ5" s="33" t="s">
        <v>104</v>
      </c>
      <c r="CK5" s="33" t="s">
        <v>105</v>
      </c>
      <c r="CL5" s="33" t="s">
        <v>106</v>
      </c>
      <c r="CM5" s="33" t="s">
        <v>96</v>
      </c>
      <c r="CN5" s="33" t="s">
        <v>97</v>
      </c>
      <c r="CO5" s="33" t="s">
        <v>98</v>
      </c>
      <c r="CP5" s="33" t="s">
        <v>99</v>
      </c>
      <c r="CQ5" s="33" t="s">
        <v>100</v>
      </c>
      <c r="CR5" s="33" t="s">
        <v>101</v>
      </c>
      <c r="CS5" s="33" t="s">
        <v>102</v>
      </c>
      <c r="CT5" s="33" t="s">
        <v>103</v>
      </c>
      <c r="CU5" s="33" t="s">
        <v>104</v>
      </c>
      <c r="CV5" s="33" t="s">
        <v>105</v>
      </c>
      <c r="CW5" s="33" t="s">
        <v>106</v>
      </c>
      <c r="CX5" s="33" t="s">
        <v>96</v>
      </c>
      <c r="CY5" s="33" t="s">
        <v>97</v>
      </c>
      <c r="CZ5" s="33" t="s">
        <v>98</v>
      </c>
      <c r="DA5" s="33" t="s">
        <v>99</v>
      </c>
      <c r="DB5" s="33" t="s">
        <v>100</v>
      </c>
      <c r="DC5" s="33" t="s">
        <v>101</v>
      </c>
      <c r="DD5" s="33" t="s">
        <v>102</v>
      </c>
      <c r="DE5" s="33" t="s">
        <v>103</v>
      </c>
      <c r="DF5" s="33" t="s">
        <v>104</v>
      </c>
      <c r="DG5" s="33" t="s">
        <v>105</v>
      </c>
      <c r="DH5" s="33" t="s">
        <v>106</v>
      </c>
      <c r="DI5" s="33" t="s">
        <v>96</v>
      </c>
      <c r="DJ5" s="33" t="s">
        <v>97</v>
      </c>
      <c r="DK5" s="33" t="s">
        <v>98</v>
      </c>
      <c r="DL5" s="33" t="s">
        <v>99</v>
      </c>
      <c r="DM5" s="33" t="s">
        <v>100</v>
      </c>
      <c r="DN5" s="33" t="s">
        <v>101</v>
      </c>
      <c r="DO5" s="33" t="s">
        <v>102</v>
      </c>
      <c r="DP5" s="33" t="s">
        <v>103</v>
      </c>
      <c r="DQ5" s="33" t="s">
        <v>104</v>
      </c>
      <c r="DR5" s="33" t="s">
        <v>105</v>
      </c>
      <c r="DS5" s="33" t="s">
        <v>106</v>
      </c>
      <c r="DT5" s="33" t="s">
        <v>96</v>
      </c>
      <c r="DU5" s="33" t="s">
        <v>97</v>
      </c>
      <c r="DV5" s="33" t="s">
        <v>98</v>
      </c>
      <c r="DW5" s="33" t="s">
        <v>99</v>
      </c>
      <c r="DX5" s="33" t="s">
        <v>100</v>
      </c>
      <c r="DY5" s="33" t="s">
        <v>101</v>
      </c>
      <c r="DZ5" s="33" t="s">
        <v>102</v>
      </c>
      <c r="EA5" s="33" t="s">
        <v>103</v>
      </c>
      <c r="EB5" s="33" t="s">
        <v>104</v>
      </c>
      <c r="EC5" s="33" t="s">
        <v>105</v>
      </c>
      <c r="ED5" s="33" t="s">
        <v>106</v>
      </c>
      <c r="EE5" s="33" t="s">
        <v>96</v>
      </c>
      <c r="EF5" s="33" t="s">
        <v>97</v>
      </c>
      <c r="EG5" s="33" t="s">
        <v>98</v>
      </c>
      <c r="EH5" s="33" t="s">
        <v>99</v>
      </c>
      <c r="EI5" s="33" t="s">
        <v>100</v>
      </c>
      <c r="EJ5" s="33" t="s">
        <v>101</v>
      </c>
      <c r="EK5" s="33" t="s">
        <v>102</v>
      </c>
      <c r="EL5" s="33" t="s">
        <v>103</v>
      </c>
      <c r="EM5" s="33" t="s">
        <v>104</v>
      </c>
      <c r="EN5" s="33" t="s">
        <v>105</v>
      </c>
      <c r="EO5" s="33" t="s">
        <v>106</v>
      </c>
    </row>
    <row r="6" spans="1:148" s="37" customFormat="1">
      <c r="A6" s="29" t="s">
        <v>107</v>
      </c>
      <c r="B6" s="34">
        <f>B7</f>
        <v>2016</v>
      </c>
      <c r="C6" s="34">
        <f t="shared" ref="C6:X6" si="3">C7</f>
        <v>202037</v>
      </c>
      <c r="D6" s="34">
        <f t="shared" si="3"/>
        <v>46</v>
      </c>
      <c r="E6" s="34">
        <f t="shared" si="3"/>
        <v>17</v>
      </c>
      <c r="F6" s="34">
        <f t="shared" si="3"/>
        <v>5</v>
      </c>
      <c r="G6" s="34">
        <f t="shared" si="3"/>
        <v>0</v>
      </c>
      <c r="H6" s="34" t="str">
        <f t="shared" si="3"/>
        <v>長野県　上田市</v>
      </c>
      <c r="I6" s="34" t="str">
        <f t="shared" si="3"/>
        <v>法適用</v>
      </c>
      <c r="J6" s="34" t="str">
        <f t="shared" si="3"/>
        <v>下水道事業</v>
      </c>
      <c r="K6" s="34" t="str">
        <f t="shared" si="3"/>
        <v>農業集落排水</v>
      </c>
      <c r="L6" s="34" t="str">
        <f t="shared" si="3"/>
        <v>F2</v>
      </c>
      <c r="M6" s="34">
        <f t="shared" si="3"/>
        <v>0</v>
      </c>
      <c r="N6" s="35" t="str">
        <f t="shared" si="3"/>
        <v>-</v>
      </c>
      <c r="O6" s="35">
        <f t="shared" si="3"/>
        <v>62.25</v>
      </c>
      <c r="P6" s="35">
        <f t="shared" si="3"/>
        <v>16.5</v>
      </c>
      <c r="Q6" s="35">
        <f t="shared" si="3"/>
        <v>96.14</v>
      </c>
      <c r="R6" s="35">
        <f t="shared" si="3"/>
        <v>3754</v>
      </c>
      <c r="S6" s="35">
        <f t="shared" si="3"/>
        <v>159271</v>
      </c>
      <c r="T6" s="35">
        <f t="shared" si="3"/>
        <v>552.04</v>
      </c>
      <c r="U6" s="35">
        <f t="shared" si="3"/>
        <v>288.51</v>
      </c>
      <c r="V6" s="35">
        <f t="shared" si="3"/>
        <v>26215</v>
      </c>
      <c r="W6" s="35">
        <f t="shared" si="3"/>
        <v>12</v>
      </c>
      <c r="X6" s="35">
        <f t="shared" si="3"/>
        <v>2184.58</v>
      </c>
      <c r="Y6" s="36">
        <f>IF(Y7="",NA(),Y7)</f>
        <v>91.02</v>
      </c>
      <c r="Z6" s="36">
        <f t="shared" ref="Z6:AH6" si="4">IF(Z7="",NA(),Z7)</f>
        <v>94.7</v>
      </c>
      <c r="AA6" s="36">
        <f t="shared" si="4"/>
        <v>108.58</v>
      </c>
      <c r="AB6" s="36">
        <f t="shared" si="4"/>
        <v>107.82</v>
      </c>
      <c r="AC6" s="36">
        <f t="shared" si="4"/>
        <v>110.11</v>
      </c>
      <c r="AD6" s="36">
        <f t="shared" si="4"/>
        <v>92.74</v>
      </c>
      <c r="AE6" s="36">
        <f t="shared" si="4"/>
        <v>93.62</v>
      </c>
      <c r="AF6" s="36">
        <f t="shared" si="4"/>
        <v>97.53</v>
      </c>
      <c r="AG6" s="36">
        <f t="shared" si="4"/>
        <v>99.64</v>
      </c>
      <c r="AH6" s="36">
        <f t="shared" si="4"/>
        <v>99.66</v>
      </c>
      <c r="AI6" s="35" t="str">
        <f>IF(AI7="","",IF(AI7="-","【-】","【"&amp;SUBSTITUTE(TEXT(AI7,"#,##0.00"),"-","△")&amp;"】"))</f>
        <v>【99.11】</v>
      </c>
      <c r="AJ6" s="36">
        <f>IF(AJ7="",NA(),AJ7)</f>
        <v>196.73</v>
      </c>
      <c r="AK6" s="36">
        <f t="shared" ref="AK6:AS6" si="5">IF(AK7="",NA(),AK7)</f>
        <v>213.95</v>
      </c>
      <c r="AL6" s="35">
        <f t="shared" si="5"/>
        <v>0</v>
      </c>
      <c r="AM6" s="35">
        <f t="shared" si="5"/>
        <v>0</v>
      </c>
      <c r="AN6" s="35">
        <f t="shared" si="5"/>
        <v>0</v>
      </c>
      <c r="AO6" s="36">
        <f t="shared" si="5"/>
        <v>243.13</v>
      </c>
      <c r="AP6" s="36">
        <f t="shared" si="5"/>
        <v>280.08</v>
      </c>
      <c r="AQ6" s="36">
        <f t="shared" si="5"/>
        <v>223.09</v>
      </c>
      <c r="AR6" s="36">
        <f t="shared" si="5"/>
        <v>214.61</v>
      </c>
      <c r="AS6" s="36">
        <f t="shared" si="5"/>
        <v>225.39</v>
      </c>
      <c r="AT6" s="35" t="str">
        <f>IF(AT7="","",IF(AT7="-","【-】","【"&amp;SUBSTITUTE(TEXT(AT7,"#,##0.00"),"-","△")&amp;"】"))</f>
        <v>【206.58】</v>
      </c>
      <c r="AU6" s="36">
        <f>IF(AU7="",NA(),AU7)</f>
        <v>3273.96</v>
      </c>
      <c r="AV6" s="36">
        <f t="shared" ref="AV6:BD6" si="6">IF(AV7="",NA(),AV7)</f>
        <v>3707.99</v>
      </c>
      <c r="AW6" s="36">
        <f t="shared" si="6"/>
        <v>148.03</v>
      </c>
      <c r="AX6" s="36">
        <f t="shared" si="6"/>
        <v>147.69</v>
      </c>
      <c r="AY6" s="36">
        <f t="shared" si="6"/>
        <v>148.69999999999999</v>
      </c>
      <c r="AZ6" s="36">
        <f t="shared" si="6"/>
        <v>162.52000000000001</v>
      </c>
      <c r="BA6" s="36">
        <f t="shared" si="6"/>
        <v>124.2</v>
      </c>
      <c r="BB6" s="36">
        <f t="shared" si="6"/>
        <v>33.03</v>
      </c>
      <c r="BC6" s="36">
        <f t="shared" si="6"/>
        <v>29.45</v>
      </c>
      <c r="BD6" s="36">
        <f t="shared" si="6"/>
        <v>31.84</v>
      </c>
      <c r="BE6" s="35" t="str">
        <f>IF(BE7="","",IF(BE7="-","【-】","【"&amp;SUBSTITUTE(TEXT(BE7,"#,##0.00"),"-","△")&amp;"】"))</f>
        <v>【34.54】</v>
      </c>
      <c r="BF6" s="36">
        <f>IF(BF7="",NA(),BF7)</f>
        <v>505.71</v>
      </c>
      <c r="BG6" s="36">
        <f t="shared" ref="BG6:BO6" si="7">IF(BG7="",NA(),BG7)</f>
        <v>397.85</v>
      </c>
      <c r="BH6" s="36">
        <f t="shared" si="7"/>
        <v>407.39</v>
      </c>
      <c r="BI6" s="36">
        <f t="shared" si="7"/>
        <v>301.27</v>
      </c>
      <c r="BJ6" s="36">
        <f t="shared" si="7"/>
        <v>343.29</v>
      </c>
      <c r="BK6" s="36">
        <f t="shared" si="7"/>
        <v>1197.82</v>
      </c>
      <c r="BL6" s="36">
        <f t="shared" si="7"/>
        <v>1126.77</v>
      </c>
      <c r="BM6" s="36">
        <f t="shared" si="7"/>
        <v>1044.8</v>
      </c>
      <c r="BN6" s="36">
        <f t="shared" si="7"/>
        <v>1081.8</v>
      </c>
      <c r="BO6" s="36">
        <f t="shared" si="7"/>
        <v>974.93</v>
      </c>
      <c r="BP6" s="35" t="str">
        <f>IF(BP7="","",IF(BP7="-","【-】","【"&amp;SUBSTITUTE(TEXT(BP7,"#,##0.00"),"-","△")&amp;"】"))</f>
        <v>【914.53】</v>
      </c>
      <c r="BQ6" s="36">
        <f>IF(BQ7="",NA(),BQ7)</f>
        <v>81.17</v>
      </c>
      <c r="BR6" s="36">
        <f t="shared" ref="BR6:BZ6" si="8">IF(BR7="",NA(),BR7)</f>
        <v>88.14</v>
      </c>
      <c r="BS6" s="36">
        <f t="shared" si="8"/>
        <v>88.92</v>
      </c>
      <c r="BT6" s="36">
        <f t="shared" si="8"/>
        <v>99.54</v>
      </c>
      <c r="BU6" s="36">
        <f t="shared" si="8"/>
        <v>95.85</v>
      </c>
      <c r="BV6" s="36">
        <f t="shared" si="8"/>
        <v>51.03</v>
      </c>
      <c r="BW6" s="36">
        <f t="shared" si="8"/>
        <v>50.9</v>
      </c>
      <c r="BX6" s="36">
        <f t="shared" si="8"/>
        <v>50.82</v>
      </c>
      <c r="BY6" s="36">
        <f t="shared" si="8"/>
        <v>52.19</v>
      </c>
      <c r="BZ6" s="36">
        <f t="shared" si="8"/>
        <v>55.32</v>
      </c>
      <c r="CA6" s="35" t="str">
        <f>IF(CA7="","",IF(CA7="-","【-】","【"&amp;SUBSTITUTE(TEXT(CA7,"#,##0.00"),"-","△")&amp;"】"))</f>
        <v>【55.73】</v>
      </c>
      <c r="CB6" s="36">
        <f>IF(CB7="",NA(),CB7)</f>
        <v>225.64</v>
      </c>
      <c r="CC6" s="36">
        <f t="shared" ref="CC6:CK6" si="9">IF(CC7="",NA(),CC7)</f>
        <v>208.27</v>
      </c>
      <c r="CD6" s="36">
        <f t="shared" si="9"/>
        <v>207.32</v>
      </c>
      <c r="CE6" s="36">
        <f t="shared" si="9"/>
        <v>185.45</v>
      </c>
      <c r="CF6" s="36">
        <f t="shared" si="9"/>
        <v>192.68</v>
      </c>
      <c r="CG6" s="36">
        <f t="shared" si="9"/>
        <v>289.60000000000002</v>
      </c>
      <c r="CH6" s="36">
        <f t="shared" si="9"/>
        <v>293.27</v>
      </c>
      <c r="CI6" s="36">
        <f t="shared" si="9"/>
        <v>300.52</v>
      </c>
      <c r="CJ6" s="36">
        <f t="shared" si="9"/>
        <v>296.14</v>
      </c>
      <c r="CK6" s="36">
        <f t="shared" si="9"/>
        <v>283.17</v>
      </c>
      <c r="CL6" s="35" t="str">
        <f>IF(CL7="","",IF(CL7="-","【-】","【"&amp;SUBSTITUTE(TEXT(CL7,"#,##0.00"),"-","△")&amp;"】"))</f>
        <v>【276.78】</v>
      </c>
      <c r="CM6" s="36">
        <f>IF(CM7="",NA(),CM7)</f>
        <v>57.69</v>
      </c>
      <c r="CN6" s="36">
        <f t="shared" ref="CN6:CV6" si="10">IF(CN7="",NA(),CN7)</f>
        <v>58</v>
      </c>
      <c r="CO6" s="36">
        <f t="shared" si="10"/>
        <v>57.57</v>
      </c>
      <c r="CP6" s="36">
        <f t="shared" si="10"/>
        <v>57.93</v>
      </c>
      <c r="CQ6" s="36">
        <f t="shared" si="10"/>
        <v>57.26</v>
      </c>
      <c r="CR6" s="36">
        <f t="shared" si="10"/>
        <v>54.74</v>
      </c>
      <c r="CS6" s="36">
        <f t="shared" si="10"/>
        <v>53.78</v>
      </c>
      <c r="CT6" s="36">
        <f t="shared" si="10"/>
        <v>53.24</v>
      </c>
      <c r="CU6" s="36">
        <f t="shared" si="10"/>
        <v>52.31</v>
      </c>
      <c r="CV6" s="36">
        <f t="shared" si="10"/>
        <v>60.65</v>
      </c>
      <c r="CW6" s="35" t="str">
        <f>IF(CW7="","",IF(CW7="-","【-】","【"&amp;SUBSTITUTE(TEXT(CW7,"#,##0.00"),"-","△")&amp;"】"))</f>
        <v>【59.15】</v>
      </c>
      <c r="CX6" s="36">
        <f>IF(CX7="",NA(),CX7)</f>
        <v>91.56</v>
      </c>
      <c r="CY6" s="36">
        <f t="shared" ref="CY6:DG6" si="11">IF(CY7="",NA(),CY7)</f>
        <v>92.18</v>
      </c>
      <c r="CZ6" s="36">
        <f t="shared" si="11"/>
        <v>92.83</v>
      </c>
      <c r="DA6" s="36">
        <f t="shared" si="11"/>
        <v>93.7</v>
      </c>
      <c r="DB6" s="36">
        <f t="shared" si="11"/>
        <v>93.79</v>
      </c>
      <c r="DC6" s="36">
        <f t="shared" si="11"/>
        <v>83.88</v>
      </c>
      <c r="DD6" s="36">
        <f t="shared" si="11"/>
        <v>84.06</v>
      </c>
      <c r="DE6" s="36">
        <f t="shared" si="11"/>
        <v>84.07</v>
      </c>
      <c r="DF6" s="36">
        <f t="shared" si="11"/>
        <v>84.32</v>
      </c>
      <c r="DG6" s="36">
        <f t="shared" si="11"/>
        <v>84.58</v>
      </c>
      <c r="DH6" s="35" t="str">
        <f>IF(DH7="","",IF(DH7="-","【-】","【"&amp;SUBSTITUTE(TEXT(DH7,"#,##0.00"),"-","△")&amp;"】"))</f>
        <v>【85.01】</v>
      </c>
      <c r="DI6" s="36">
        <f>IF(DI7="",NA(),DI7)</f>
        <v>14.7</v>
      </c>
      <c r="DJ6" s="36">
        <f t="shared" ref="DJ6:DR6" si="12">IF(DJ7="",NA(),DJ7)</f>
        <v>16.170000000000002</v>
      </c>
      <c r="DK6" s="36">
        <f t="shared" si="12"/>
        <v>30.5</v>
      </c>
      <c r="DL6" s="36">
        <f t="shared" si="12"/>
        <v>32.74</v>
      </c>
      <c r="DM6" s="36">
        <f t="shared" si="12"/>
        <v>34.909999999999997</v>
      </c>
      <c r="DN6" s="36">
        <f t="shared" si="12"/>
        <v>9</v>
      </c>
      <c r="DO6" s="36">
        <f t="shared" si="12"/>
        <v>10.11</v>
      </c>
      <c r="DP6" s="36">
        <f t="shared" si="12"/>
        <v>20.68</v>
      </c>
      <c r="DQ6" s="36">
        <f t="shared" si="12"/>
        <v>22.41</v>
      </c>
      <c r="DR6" s="36">
        <f t="shared" si="12"/>
        <v>22.9</v>
      </c>
      <c r="DS6" s="35" t="str">
        <f>IF(DS7="","",IF(DS7="-","【-】","【"&amp;SUBSTITUTE(TEXT(DS7,"#,##0.00"),"-","△")&amp;"】"))</f>
        <v>【22.37】</v>
      </c>
      <c r="DT6" s="35">
        <f>IF(DT7="",NA(),DT7)</f>
        <v>0</v>
      </c>
      <c r="DU6" s="35">
        <f t="shared" ref="DU6:EC6" si="13">IF(DU7="",NA(),DU7)</f>
        <v>0</v>
      </c>
      <c r="DV6" s="35">
        <f t="shared" si="13"/>
        <v>0</v>
      </c>
      <c r="DW6" s="35">
        <f t="shared" si="13"/>
        <v>0</v>
      </c>
      <c r="DX6" s="35">
        <f t="shared" si="13"/>
        <v>0</v>
      </c>
      <c r="DY6" s="36">
        <f t="shared" si="13"/>
        <v>0.09</v>
      </c>
      <c r="DZ6" s="36">
        <f t="shared" si="13"/>
        <v>0.08</v>
      </c>
      <c r="EA6" s="36">
        <f t="shared" si="13"/>
        <v>0.08</v>
      </c>
      <c r="EB6" s="35">
        <f t="shared" si="13"/>
        <v>0</v>
      </c>
      <c r="EC6" s="35">
        <f t="shared" si="13"/>
        <v>0</v>
      </c>
      <c r="ED6" s="35" t="str">
        <f>IF(ED7="","",IF(ED7="-","【-】","【"&amp;SUBSTITUTE(TEXT(ED7,"#,##0.00"),"-","△")&amp;"】"))</f>
        <v>【0.00】</v>
      </c>
      <c r="EE6" s="35">
        <f>IF(EE7="",NA(),EE7)</f>
        <v>0</v>
      </c>
      <c r="EF6" s="35">
        <f t="shared" ref="EF6:EN6" si="14">IF(EF7="",NA(),EF7)</f>
        <v>0</v>
      </c>
      <c r="EG6" s="35">
        <f t="shared" si="14"/>
        <v>0</v>
      </c>
      <c r="EH6" s="35">
        <f t="shared" si="14"/>
        <v>0</v>
      </c>
      <c r="EI6" s="35">
        <f t="shared" si="14"/>
        <v>0</v>
      </c>
      <c r="EJ6" s="36">
        <f t="shared" si="14"/>
        <v>0.04</v>
      </c>
      <c r="EK6" s="36">
        <f t="shared" si="14"/>
        <v>0.03</v>
      </c>
      <c r="EL6" s="36">
        <f t="shared" si="14"/>
        <v>0.02</v>
      </c>
      <c r="EM6" s="36">
        <f t="shared" si="14"/>
        <v>0.01</v>
      </c>
      <c r="EN6" s="36">
        <f t="shared" si="14"/>
        <v>2.0499999999999998</v>
      </c>
      <c r="EO6" s="35" t="str">
        <f>IF(EO7="","",IF(EO7="-","【-】","【"&amp;SUBSTITUTE(TEXT(EO7,"#,##0.00"),"-","△")&amp;"】"))</f>
        <v>【1.58】</v>
      </c>
    </row>
    <row r="7" spans="1:148" s="37" customFormat="1">
      <c r="A7" s="29"/>
      <c r="B7" s="38">
        <v>2016</v>
      </c>
      <c r="C7" s="38">
        <v>202037</v>
      </c>
      <c r="D7" s="38">
        <v>46</v>
      </c>
      <c r="E7" s="38">
        <v>17</v>
      </c>
      <c r="F7" s="38">
        <v>5</v>
      </c>
      <c r="G7" s="38">
        <v>0</v>
      </c>
      <c r="H7" s="38" t="s">
        <v>108</v>
      </c>
      <c r="I7" s="38" t="s">
        <v>109</v>
      </c>
      <c r="J7" s="38" t="s">
        <v>110</v>
      </c>
      <c r="K7" s="38" t="s">
        <v>111</v>
      </c>
      <c r="L7" s="38" t="s">
        <v>112</v>
      </c>
      <c r="M7" s="38"/>
      <c r="N7" s="39" t="s">
        <v>113</v>
      </c>
      <c r="O7" s="39">
        <v>62.25</v>
      </c>
      <c r="P7" s="39">
        <v>16.5</v>
      </c>
      <c r="Q7" s="39">
        <v>96.14</v>
      </c>
      <c r="R7" s="39">
        <v>3754</v>
      </c>
      <c r="S7" s="39">
        <v>159271</v>
      </c>
      <c r="T7" s="39">
        <v>552.04</v>
      </c>
      <c r="U7" s="39">
        <v>288.51</v>
      </c>
      <c r="V7" s="39">
        <v>26215</v>
      </c>
      <c r="W7" s="39">
        <v>12</v>
      </c>
      <c r="X7" s="39">
        <v>2184.58</v>
      </c>
      <c r="Y7" s="39">
        <v>91.02</v>
      </c>
      <c r="Z7" s="39">
        <v>94.7</v>
      </c>
      <c r="AA7" s="39">
        <v>108.58</v>
      </c>
      <c r="AB7" s="39">
        <v>107.82</v>
      </c>
      <c r="AC7" s="39">
        <v>110.11</v>
      </c>
      <c r="AD7" s="39">
        <v>92.74</v>
      </c>
      <c r="AE7" s="39">
        <v>93.62</v>
      </c>
      <c r="AF7" s="39">
        <v>97.53</v>
      </c>
      <c r="AG7" s="39">
        <v>99.64</v>
      </c>
      <c r="AH7" s="39">
        <v>99.66</v>
      </c>
      <c r="AI7" s="39">
        <v>99.11</v>
      </c>
      <c r="AJ7" s="39">
        <v>196.73</v>
      </c>
      <c r="AK7" s="39">
        <v>213.95</v>
      </c>
      <c r="AL7" s="39">
        <v>0</v>
      </c>
      <c r="AM7" s="39">
        <v>0</v>
      </c>
      <c r="AN7" s="39">
        <v>0</v>
      </c>
      <c r="AO7" s="39">
        <v>243.13</v>
      </c>
      <c r="AP7" s="39">
        <v>280.08</v>
      </c>
      <c r="AQ7" s="39">
        <v>223.09</v>
      </c>
      <c r="AR7" s="39">
        <v>214.61</v>
      </c>
      <c r="AS7" s="39">
        <v>225.39</v>
      </c>
      <c r="AT7" s="39">
        <v>206.58</v>
      </c>
      <c r="AU7" s="39">
        <v>3273.96</v>
      </c>
      <c r="AV7" s="39">
        <v>3707.99</v>
      </c>
      <c r="AW7" s="39">
        <v>148.03</v>
      </c>
      <c r="AX7" s="39">
        <v>147.69</v>
      </c>
      <c r="AY7" s="39">
        <v>148.69999999999999</v>
      </c>
      <c r="AZ7" s="39">
        <v>162.52000000000001</v>
      </c>
      <c r="BA7" s="39">
        <v>124.2</v>
      </c>
      <c r="BB7" s="39">
        <v>33.03</v>
      </c>
      <c r="BC7" s="39">
        <v>29.45</v>
      </c>
      <c r="BD7" s="39">
        <v>31.84</v>
      </c>
      <c r="BE7" s="39">
        <v>34.54</v>
      </c>
      <c r="BF7" s="39">
        <v>505.71</v>
      </c>
      <c r="BG7" s="39">
        <v>397.85</v>
      </c>
      <c r="BH7" s="39">
        <v>407.39</v>
      </c>
      <c r="BI7" s="39">
        <v>301.27</v>
      </c>
      <c r="BJ7" s="39">
        <v>343.29</v>
      </c>
      <c r="BK7" s="39">
        <v>1197.82</v>
      </c>
      <c r="BL7" s="39">
        <v>1126.77</v>
      </c>
      <c r="BM7" s="39">
        <v>1044.8</v>
      </c>
      <c r="BN7" s="39">
        <v>1081.8</v>
      </c>
      <c r="BO7" s="39">
        <v>974.93</v>
      </c>
      <c r="BP7" s="39">
        <v>914.53</v>
      </c>
      <c r="BQ7" s="39">
        <v>81.17</v>
      </c>
      <c r="BR7" s="39">
        <v>88.14</v>
      </c>
      <c r="BS7" s="39">
        <v>88.92</v>
      </c>
      <c r="BT7" s="39">
        <v>99.54</v>
      </c>
      <c r="BU7" s="39">
        <v>95.85</v>
      </c>
      <c r="BV7" s="39">
        <v>51.03</v>
      </c>
      <c r="BW7" s="39">
        <v>50.9</v>
      </c>
      <c r="BX7" s="39">
        <v>50.82</v>
      </c>
      <c r="BY7" s="39">
        <v>52.19</v>
      </c>
      <c r="BZ7" s="39">
        <v>55.32</v>
      </c>
      <c r="CA7" s="39">
        <v>55.73</v>
      </c>
      <c r="CB7" s="39">
        <v>225.64</v>
      </c>
      <c r="CC7" s="39">
        <v>208.27</v>
      </c>
      <c r="CD7" s="39">
        <v>207.32</v>
      </c>
      <c r="CE7" s="39">
        <v>185.45</v>
      </c>
      <c r="CF7" s="39">
        <v>192.68</v>
      </c>
      <c r="CG7" s="39">
        <v>289.60000000000002</v>
      </c>
      <c r="CH7" s="39">
        <v>293.27</v>
      </c>
      <c r="CI7" s="39">
        <v>300.52</v>
      </c>
      <c r="CJ7" s="39">
        <v>296.14</v>
      </c>
      <c r="CK7" s="39">
        <v>283.17</v>
      </c>
      <c r="CL7" s="39">
        <v>276.77999999999997</v>
      </c>
      <c r="CM7" s="39">
        <v>57.69</v>
      </c>
      <c r="CN7" s="39">
        <v>58</v>
      </c>
      <c r="CO7" s="39">
        <v>57.57</v>
      </c>
      <c r="CP7" s="39">
        <v>57.93</v>
      </c>
      <c r="CQ7" s="39">
        <v>57.26</v>
      </c>
      <c r="CR7" s="39">
        <v>54.74</v>
      </c>
      <c r="CS7" s="39">
        <v>53.78</v>
      </c>
      <c r="CT7" s="39">
        <v>53.24</v>
      </c>
      <c r="CU7" s="39">
        <v>52.31</v>
      </c>
      <c r="CV7" s="39">
        <v>60.65</v>
      </c>
      <c r="CW7" s="39">
        <v>59.15</v>
      </c>
      <c r="CX7" s="39">
        <v>91.56</v>
      </c>
      <c r="CY7" s="39">
        <v>92.18</v>
      </c>
      <c r="CZ7" s="39">
        <v>92.83</v>
      </c>
      <c r="DA7" s="39">
        <v>93.7</v>
      </c>
      <c r="DB7" s="39">
        <v>93.79</v>
      </c>
      <c r="DC7" s="39">
        <v>83.88</v>
      </c>
      <c r="DD7" s="39">
        <v>84.06</v>
      </c>
      <c r="DE7" s="39">
        <v>84.07</v>
      </c>
      <c r="DF7" s="39">
        <v>84.32</v>
      </c>
      <c r="DG7" s="39">
        <v>84.58</v>
      </c>
      <c r="DH7" s="39">
        <v>85.01</v>
      </c>
      <c r="DI7" s="39">
        <v>14.7</v>
      </c>
      <c r="DJ7" s="39">
        <v>16.170000000000002</v>
      </c>
      <c r="DK7" s="39">
        <v>30.5</v>
      </c>
      <c r="DL7" s="39">
        <v>32.74</v>
      </c>
      <c r="DM7" s="39">
        <v>34.909999999999997</v>
      </c>
      <c r="DN7" s="39">
        <v>9</v>
      </c>
      <c r="DO7" s="39">
        <v>10.11</v>
      </c>
      <c r="DP7" s="39">
        <v>20.68</v>
      </c>
      <c r="DQ7" s="39">
        <v>22.41</v>
      </c>
      <c r="DR7" s="39">
        <v>22.9</v>
      </c>
      <c r="DS7" s="39">
        <v>22.37</v>
      </c>
      <c r="DT7" s="39">
        <v>0</v>
      </c>
      <c r="DU7" s="39">
        <v>0</v>
      </c>
      <c r="DV7" s="39">
        <v>0</v>
      </c>
      <c r="DW7" s="39">
        <v>0</v>
      </c>
      <c r="DX7" s="39">
        <v>0</v>
      </c>
      <c r="DY7" s="39">
        <v>0.09</v>
      </c>
      <c r="DZ7" s="39">
        <v>0.08</v>
      </c>
      <c r="EA7" s="39">
        <v>0.08</v>
      </c>
      <c r="EB7" s="39">
        <v>0</v>
      </c>
      <c r="EC7" s="39">
        <v>0</v>
      </c>
      <c r="ED7" s="39">
        <v>0</v>
      </c>
      <c r="EE7" s="39">
        <v>0</v>
      </c>
      <c r="EF7" s="39">
        <v>0</v>
      </c>
      <c r="EG7" s="39">
        <v>0</v>
      </c>
      <c r="EH7" s="39">
        <v>0</v>
      </c>
      <c r="EI7" s="39">
        <v>0</v>
      </c>
      <c r="EJ7" s="39">
        <v>0.04</v>
      </c>
      <c r="EK7" s="39">
        <v>0.03</v>
      </c>
      <c r="EL7" s="39">
        <v>0.02</v>
      </c>
      <c r="EM7" s="39">
        <v>0.01</v>
      </c>
      <c r="EN7" s="39">
        <v>2.0499999999999998</v>
      </c>
      <c r="EO7" s="39">
        <v>1.58</v>
      </c>
    </row>
    <row r="8" spans="1:148"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</row>
    <row r="9" spans="1:148">
      <c r="A9" s="41"/>
      <c r="B9" s="41" t="s">
        <v>114</v>
      </c>
      <c r="C9" s="41" t="s">
        <v>115</v>
      </c>
      <c r="D9" s="41" t="s">
        <v>116</v>
      </c>
      <c r="E9" s="41" t="s">
        <v>117</v>
      </c>
      <c r="F9" s="41" t="s">
        <v>118</v>
      </c>
      <c r="R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8">
      <c r="A10" s="41" t="s">
        <v>58</v>
      </c>
      <c r="B10" s="42">
        <f>DATEVALUE($B$6-4&amp;"年1月1日")</f>
        <v>40909</v>
      </c>
      <c r="C10" s="42">
        <f>DATEVALUE($B$6-3&amp;"年1月1日")</f>
        <v>41275</v>
      </c>
      <c r="D10" s="42">
        <f>DATEVALUE($B$6-2&amp;"年1月1日")</f>
        <v>41640</v>
      </c>
      <c r="E10" s="42">
        <f>DATEVALUE($B$6-1&amp;"年1月1日")</f>
        <v>42005</v>
      </c>
      <c r="F10" s="42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testserver</cp:lastModifiedBy>
  <cp:lastPrinted>2018-02-08T06:39:35Z</cp:lastPrinted>
  <dcterms:created xsi:type="dcterms:W3CDTF">2017-12-25T01:58:13Z</dcterms:created>
  <dcterms:modified xsi:type="dcterms:W3CDTF">2018-03-01T01:42:54Z</dcterms:modified>
</cp:coreProperties>
</file>