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>
    <mc:Choice Requires="x15">
      <x15ac:absPath xmlns:x15ac="http://schemas.microsoft.com/office/spreadsheetml/2010/11/ac" url="\\svnas01.vdi.pref.nagano.lg.jp\本庁・単独現地nas\X1903O0840SE001(1)\nochi\nochi\005_基盤整備係\多面的機能支払交付金\01_経理\05 交付金返還\相殺交付\★事前協議（R05）\01_事前協議依頼（地域振興局へ）\"/>
    </mc:Choice>
  </mc:AlternateContent>
  <xr:revisionPtr revIDLastSave="0" documentId="13_ncr:1_{4B63405C-4269-4710-94F5-AC110ACF6ED3}" xr6:coauthVersionLast="47" xr6:coauthVersionMax="47" xr10:uidLastSave="{00000000-0000-0000-0000-000000000000}"/>
  <bookViews>
    <workbookView xWindow="-110" yWindow="-110" windowWidth="19420" windowHeight="10420" tabRatio="845" firstSheet="2" activeTab="4" xr2:uid="{00000000-000D-0000-FFFF-FFFF00000000}"/>
  </bookViews>
  <sheets>
    <sheet name="返還額算定単価" sheetId="1" r:id="rId1"/>
    <sheet name="⇒⇒⇒入力要領⇒⇒⇒" sheetId="6" r:id="rId2"/>
    <sheet name="入力要領" sheetId="8" r:id="rId3"/>
    <sheet name="⇒⇒⇒返還額算定表⇒⇒⇒" sheetId="3" r:id="rId4"/>
    <sheet name="農地維持支払・共同活動支援" sheetId="2" r:id="rId5"/>
    <sheet name="資源向上支払【共同活動】" sheetId="4" r:id="rId6"/>
    <sheet name="資源向上支払【長寿命化】" sheetId="5" r:id="rId7"/>
    <sheet name="返還額【自動集計】" sheetId="9" r:id="rId8"/>
  </sheets>
  <definedNames>
    <definedName name="_xlnm._FilterDatabase" localSheetId="5" hidden="1">資源向上支払【共同活動】!$A$10:$V$10</definedName>
    <definedName name="_xlnm._FilterDatabase" localSheetId="6" hidden="1">資源向上支払【長寿命化】!$A$10:$V$10</definedName>
    <definedName name="_xlnm._FilterDatabase" localSheetId="2" hidden="1">入力要領!$A$10:$V$10</definedName>
    <definedName name="_xlnm._FilterDatabase" localSheetId="4" hidden="1">農地維持支払・共同活動支援!$A$10:$V$10</definedName>
    <definedName name="_xlnm.Print_Area" localSheetId="5">資源向上支払【共同活動】!$A$1:$V$47</definedName>
    <definedName name="_xlnm.Print_Area" localSheetId="6">資源向上支払【長寿命化】!$A$1:$V$42</definedName>
    <definedName name="_xlnm.Print_Area" localSheetId="2">入力要領!$A$1:$V$136</definedName>
    <definedName name="_xlnm.Print_Area" localSheetId="4">農地維持支払・共同活動支援!$A$1:$V$42</definedName>
    <definedName name="_xlnm.Print_Area" localSheetId="7">返還額【自動集計】!$A$1:$G$9</definedName>
    <definedName name="_xlnm.Print_Area" localSheetId="0">返還額算定単価!$A$1:$BO$53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9" i="2" l="1"/>
  <c r="T29" i="2"/>
  <c r="S29" i="2"/>
  <c r="U28" i="2"/>
  <c r="T28" i="2"/>
  <c r="S28" i="2"/>
  <c r="U27" i="2"/>
  <c r="T27" i="2"/>
  <c r="S27" i="2"/>
  <c r="U24" i="2"/>
  <c r="T24" i="2"/>
  <c r="S24" i="2"/>
  <c r="U23" i="2"/>
  <c r="T23" i="2"/>
  <c r="S23" i="2"/>
  <c r="U22" i="2"/>
  <c r="T22" i="2"/>
  <c r="S22" i="2"/>
  <c r="U19" i="2"/>
  <c r="T19" i="2"/>
  <c r="S19" i="2"/>
  <c r="U18" i="2"/>
  <c r="T18" i="2"/>
  <c r="S18" i="2"/>
  <c r="U17" i="2"/>
  <c r="T17" i="2"/>
  <c r="S17" i="2"/>
  <c r="U14" i="2"/>
  <c r="U13" i="2"/>
  <c r="U12" i="2"/>
  <c r="T14" i="2"/>
  <c r="T13" i="2"/>
  <c r="T12" i="2"/>
  <c r="S12" i="2"/>
  <c r="S14" i="2"/>
  <c r="S13" i="2"/>
  <c r="R12" i="2" l="1"/>
  <c r="F14" i="5" l="1"/>
  <c r="F13" i="5"/>
  <c r="F12" i="5"/>
  <c r="F19" i="5"/>
  <c r="F18" i="5"/>
  <c r="F17" i="5"/>
  <c r="F24" i="5"/>
  <c r="F23" i="5"/>
  <c r="F22" i="5"/>
  <c r="F29" i="5"/>
  <c r="F28" i="5"/>
  <c r="F27" i="5"/>
  <c r="A6" i="9" l="1"/>
  <c r="I20" i="4" l="1"/>
  <c r="H20" i="4"/>
  <c r="G20" i="4"/>
  <c r="E20" i="4"/>
  <c r="AA19" i="4"/>
  <c r="K19" i="4"/>
  <c r="J19" i="4"/>
  <c r="F19" i="4"/>
  <c r="Z19" i="4" s="1"/>
  <c r="AA18" i="4"/>
  <c r="K18" i="4"/>
  <c r="J18" i="4"/>
  <c r="F18" i="4"/>
  <c r="Z18" i="4" s="1"/>
  <c r="AA17" i="4"/>
  <c r="K17" i="4"/>
  <c r="J17" i="4"/>
  <c r="J20" i="4" s="1"/>
  <c r="F17" i="4"/>
  <c r="Z17" i="4" s="1"/>
  <c r="I20" i="2"/>
  <c r="H20" i="2"/>
  <c r="G20" i="2"/>
  <c r="E20" i="2"/>
  <c r="K19" i="2"/>
  <c r="AD19" i="2" s="1"/>
  <c r="J19" i="2"/>
  <c r="F19" i="2"/>
  <c r="Z19" i="2" s="1"/>
  <c r="K18" i="2"/>
  <c r="AE18" i="2" s="1"/>
  <c r="J18" i="2"/>
  <c r="F18" i="2"/>
  <c r="Z18" i="2" s="1"/>
  <c r="K17" i="2"/>
  <c r="J17" i="2"/>
  <c r="F17" i="2"/>
  <c r="Z17" i="2" s="1"/>
  <c r="AA19" i="2" l="1"/>
  <c r="AD17" i="4"/>
  <c r="AD18" i="4"/>
  <c r="AD19" i="4"/>
  <c r="AE17" i="4"/>
  <c r="AE18" i="4"/>
  <c r="AJ18" i="4" s="1"/>
  <c r="AE19" i="4"/>
  <c r="AJ19" i="4" s="1"/>
  <c r="Y17" i="4"/>
  <c r="AB17" i="4" s="1"/>
  <c r="Y19" i="4"/>
  <c r="AB19" i="4" s="1"/>
  <c r="Y18" i="4"/>
  <c r="L17" i="4"/>
  <c r="L18" i="4"/>
  <c r="M18" i="4" s="1"/>
  <c r="L19" i="4"/>
  <c r="M19" i="4" s="1"/>
  <c r="AJ18" i="2"/>
  <c r="AD18" i="2"/>
  <c r="J20" i="2"/>
  <c r="AA18" i="2"/>
  <c r="AA17" i="2"/>
  <c r="AD17" i="2"/>
  <c r="AD20" i="2" s="1"/>
  <c r="AE17" i="2"/>
  <c r="AJ17" i="2" s="1"/>
  <c r="AE19" i="2"/>
  <c r="AF18" i="2"/>
  <c r="AG18" i="2" s="1"/>
  <c r="AH18" i="2" s="1"/>
  <c r="Y19" i="2"/>
  <c r="Y17" i="2"/>
  <c r="Y18" i="2"/>
  <c r="L17" i="2"/>
  <c r="L18" i="2"/>
  <c r="M18" i="2" s="1"/>
  <c r="L19" i="2"/>
  <c r="M19" i="2" s="1"/>
  <c r="AI18" i="2" l="1"/>
  <c r="AB18" i="2"/>
  <c r="AC18" i="2" s="1"/>
  <c r="AI19" i="2"/>
  <c r="AB19" i="2"/>
  <c r="AC19" i="2" s="1"/>
  <c r="AI18" i="4"/>
  <c r="AB18" i="4"/>
  <c r="AB17" i="2"/>
  <c r="AC17" i="2" s="1"/>
  <c r="AF19" i="4"/>
  <c r="AK19" i="4" s="1"/>
  <c r="U18" i="4"/>
  <c r="T18" i="4"/>
  <c r="S18" i="4"/>
  <c r="AI17" i="4"/>
  <c r="M17" i="4"/>
  <c r="L20" i="4"/>
  <c r="AE20" i="4"/>
  <c r="AD20" i="4"/>
  <c r="AF17" i="4"/>
  <c r="AG17" i="4" s="1"/>
  <c r="AG19" i="4"/>
  <c r="AH19" i="4" s="1"/>
  <c r="AA20" i="4"/>
  <c r="Z20" i="4"/>
  <c r="Y20" i="4"/>
  <c r="U19" i="4"/>
  <c r="T19" i="4"/>
  <c r="S19" i="4"/>
  <c r="AI19" i="4"/>
  <c r="AL19" i="4" s="1"/>
  <c r="AF18" i="4"/>
  <c r="AK18" i="4" s="1"/>
  <c r="AJ17" i="4"/>
  <c r="AJ20" i="4" s="1"/>
  <c r="AK18" i="2"/>
  <c r="AF17" i="2"/>
  <c r="AE20" i="2"/>
  <c r="AI17" i="2"/>
  <c r="AI20" i="2" s="1"/>
  <c r="AF19" i="2"/>
  <c r="AK19" i="2" s="1"/>
  <c r="AJ19" i="2"/>
  <c r="AJ20" i="2" s="1"/>
  <c r="AA20" i="2"/>
  <c r="Z20" i="2"/>
  <c r="Y20" i="2"/>
  <c r="M17" i="2"/>
  <c r="L20" i="2"/>
  <c r="E4" i="5"/>
  <c r="E3" i="5"/>
  <c r="E2" i="5"/>
  <c r="E4" i="4"/>
  <c r="E3" i="4"/>
  <c r="E2" i="4"/>
  <c r="AB20" i="2" l="1"/>
  <c r="AC20" i="2" s="1"/>
  <c r="AL18" i="2"/>
  <c r="AL18" i="4"/>
  <c r="R19" i="4"/>
  <c r="AH17" i="4"/>
  <c r="AG18" i="4"/>
  <c r="AH18" i="4" s="1"/>
  <c r="M20" i="4"/>
  <c r="U17" i="4"/>
  <c r="U20" i="4" s="1"/>
  <c r="T17" i="4"/>
  <c r="T20" i="4" s="1"/>
  <c r="S17" i="4"/>
  <c r="R18" i="4"/>
  <c r="W18" i="4" s="1"/>
  <c r="W19" i="4"/>
  <c r="AI20" i="4"/>
  <c r="AF20" i="4"/>
  <c r="AK17" i="4"/>
  <c r="AK20" i="4" s="1"/>
  <c r="AK17" i="2"/>
  <c r="AL17" i="2" s="1"/>
  <c r="AG17" i="2"/>
  <c r="AH17" i="2" s="1"/>
  <c r="T20" i="2"/>
  <c r="M20" i="2"/>
  <c r="U20" i="2"/>
  <c r="AL19" i="2"/>
  <c r="AL20" i="2" s="1"/>
  <c r="AF20" i="2"/>
  <c r="AG19" i="2"/>
  <c r="R19" i="2"/>
  <c r="W19" i="2" s="1"/>
  <c r="R18" i="2"/>
  <c r="W18" i="2" s="1"/>
  <c r="J29" i="5"/>
  <c r="K29" i="5" s="1"/>
  <c r="J28" i="5"/>
  <c r="K28" i="5" s="1"/>
  <c r="J27" i="5"/>
  <c r="K27" i="5" s="1"/>
  <c r="J24" i="5"/>
  <c r="K24" i="5" s="1"/>
  <c r="J23" i="5"/>
  <c r="K23" i="5" s="1"/>
  <c r="J22" i="5"/>
  <c r="K22" i="5" s="1"/>
  <c r="J19" i="5"/>
  <c r="K19" i="5" s="1"/>
  <c r="J18" i="5"/>
  <c r="K18" i="5" s="1"/>
  <c r="J17" i="5"/>
  <c r="K17" i="5" s="1"/>
  <c r="J14" i="5"/>
  <c r="K14" i="5" s="1"/>
  <c r="J13" i="5"/>
  <c r="K13" i="5" s="1"/>
  <c r="J12" i="5"/>
  <c r="K12" i="5" s="1"/>
  <c r="J29" i="4"/>
  <c r="J28" i="4"/>
  <c r="J27" i="4"/>
  <c r="J24" i="4"/>
  <c r="J23" i="4"/>
  <c r="J22" i="4"/>
  <c r="J14" i="4"/>
  <c r="J13" i="4"/>
  <c r="J12" i="4"/>
  <c r="J29" i="2"/>
  <c r="J28" i="2"/>
  <c r="J27" i="2"/>
  <c r="J24" i="2"/>
  <c r="J23" i="2"/>
  <c r="J22" i="2"/>
  <c r="J14" i="2"/>
  <c r="J13" i="2"/>
  <c r="J12" i="2"/>
  <c r="R17" i="4" l="1"/>
  <c r="S20" i="4"/>
  <c r="AL17" i="4"/>
  <c r="AL20" i="4" s="1"/>
  <c r="AG20" i="4"/>
  <c r="AH20" i="4" s="1"/>
  <c r="AK20" i="2"/>
  <c r="AH19" i="2"/>
  <c r="AG20" i="2"/>
  <c r="AH20" i="2" s="1"/>
  <c r="S20" i="2"/>
  <c r="R17" i="2"/>
  <c r="AA30" i="4"/>
  <c r="Z30" i="4"/>
  <c r="Y30" i="4"/>
  <c r="AA25" i="4"/>
  <c r="Z25" i="4"/>
  <c r="Y25" i="4"/>
  <c r="AA30" i="2"/>
  <c r="AA25" i="2"/>
  <c r="Z30" i="2"/>
  <c r="Z25" i="2"/>
  <c r="Y30" i="2"/>
  <c r="Y25" i="2"/>
  <c r="R20" i="4" l="1"/>
  <c r="W20" i="4" s="1"/>
  <c r="W17" i="4"/>
  <c r="R20" i="2"/>
  <c r="W20" i="2" s="1"/>
  <c r="W17" i="2"/>
  <c r="F12" i="8"/>
  <c r="I126" i="8"/>
  <c r="H126" i="8"/>
  <c r="G126" i="8"/>
  <c r="E126" i="8"/>
  <c r="I125" i="8"/>
  <c r="H125" i="8"/>
  <c r="G125" i="8"/>
  <c r="E125" i="8"/>
  <c r="I124" i="8"/>
  <c r="I127" i="8" s="1"/>
  <c r="H124" i="8"/>
  <c r="H127" i="8" s="1"/>
  <c r="G124" i="8"/>
  <c r="G127" i="8" s="1"/>
  <c r="E124" i="8"/>
  <c r="I122" i="8"/>
  <c r="H122" i="8"/>
  <c r="G122" i="8"/>
  <c r="E122" i="8"/>
  <c r="K121" i="8"/>
  <c r="J121" i="8"/>
  <c r="F121" i="8"/>
  <c r="L120" i="8"/>
  <c r="M120" i="8" s="1"/>
  <c r="K120" i="8"/>
  <c r="J120" i="8"/>
  <c r="F120" i="8"/>
  <c r="K119" i="8"/>
  <c r="J119" i="8"/>
  <c r="F119" i="8"/>
  <c r="F122" i="8" s="1"/>
  <c r="I117" i="8"/>
  <c r="H117" i="8"/>
  <c r="G117" i="8"/>
  <c r="E117" i="8"/>
  <c r="K116" i="8"/>
  <c r="J116" i="8"/>
  <c r="F116" i="8"/>
  <c r="K115" i="8"/>
  <c r="L115" i="8" s="1"/>
  <c r="M115" i="8" s="1"/>
  <c r="J115" i="8"/>
  <c r="F115" i="8"/>
  <c r="F117" i="8" s="1"/>
  <c r="K114" i="8"/>
  <c r="J114" i="8"/>
  <c r="J117" i="8" s="1"/>
  <c r="F114" i="8"/>
  <c r="I112" i="8"/>
  <c r="H112" i="8"/>
  <c r="G112" i="8"/>
  <c r="E112" i="8"/>
  <c r="K111" i="8"/>
  <c r="J111" i="8"/>
  <c r="F111" i="8"/>
  <c r="K110" i="8"/>
  <c r="J110" i="8"/>
  <c r="F110" i="8"/>
  <c r="K109" i="8"/>
  <c r="K112" i="8" s="1"/>
  <c r="J109" i="8"/>
  <c r="F109" i="8"/>
  <c r="F112" i="8" s="1"/>
  <c r="I107" i="8"/>
  <c r="H107" i="8"/>
  <c r="G107" i="8"/>
  <c r="E107" i="8"/>
  <c r="K106" i="8"/>
  <c r="K126" i="8" s="1"/>
  <c r="J106" i="8"/>
  <c r="F106" i="8"/>
  <c r="F126" i="8" s="1"/>
  <c r="K105" i="8"/>
  <c r="J105" i="8"/>
  <c r="J125" i="8" s="1"/>
  <c r="F105" i="8"/>
  <c r="F125" i="8" s="1"/>
  <c r="L104" i="8"/>
  <c r="K104" i="8"/>
  <c r="J104" i="8"/>
  <c r="J107" i="8" s="1"/>
  <c r="F104" i="8"/>
  <c r="I77" i="8"/>
  <c r="H77" i="8"/>
  <c r="G77" i="8"/>
  <c r="E77" i="8"/>
  <c r="I76" i="8"/>
  <c r="H76" i="8"/>
  <c r="G76" i="8"/>
  <c r="E76" i="8"/>
  <c r="I75" i="8"/>
  <c r="I78" i="8" s="1"/>
  <c r="H75" i="8"/>
  <c r="H78" i="8" s="1"/>
  <c r="G75" i="8"/>
  <c r="G78" i="8" s="1"/>
  <c r="E75" i="8"/>
  <c r="E78" i="8" s="1"/>
  <c r="I73" i="8"/>
  <c r="H73" i="8"/>
  <c r="G73" i="8"/>
  <c r="E73" i="8"/>
  <c r="K72" i="8"/>
  <c r="J72" i="8"/>
  <c r="F72" i="8"/>
  <c r="K71" i="8"/>
  <c r="J71" i="8"/>
  <c r="F71" i="8"/>
  <c r="K70" i="8"/>
  <c r="J70" i="8"/>
  <c r="J73" i="8" s="1"/>
  <c r="F70" i="8"/>
  <c r="F73" i="8" s="1"/>
  <c r="I68" i="8"/>
  <c r="H68" i="8"/>
  <c r="G68" i="8"/>
  <c r="E68" i="8"/>
  <c r="K67" i="8"/>
  <c r="J67" i="8"/>
  <c r="F67" i="8"/>
  <c r="K66" i="8"/>
  <c r="J66" i="8"/>
  <c r="F66" i="8"/>
  <c r="K65" i="8"/>
  <c r="J65" i="8"/>
  <c r="J68" i="8" s="1"/>
  <c r="F65" i="8"/>
  <c r="I63" i="8"/>
  <c r="H63" i="8"/>
  <c r="G63" i="8"/>
  <c r="E63" i="8"/>
  <c r="K62" i="8"/>
  <c r="J62" i="8"/>
  <c r="F62" i="8"/>
  <c r="K61" i="8"/>
  <c r="J61" i="8"/>
  <c r="F61" i="8"/>
  <c r="K60" i="8"/>
  <c r="J60" i="8"/>
  <c r="J63" i="8" s="1"/>
  <c r="F60" i="8"/>
  <c r="F63" i="8" s="1"/>
  <c r="I58" i="8"/>
  <c r="H58" i="8"/>
  <c r="G58" i="8"/>
  <c r="E58" i="8"/>
  <c r="K57" i="8"/>
  <c r="J57" i="8"/>
  <c r="J77" i="8" s="1"/>
  <c r="F57" i="8"/>
  <c r="K56" i="8"/>
  <c r="K76" i="8" s="1"/>
  <c r="J56" i="8"/>
  <c r="F56" i="8"/>
  <c r="F76" i="8" s="1"/>
  <c r="K55" i="8"/>
  <c r="J55" i="8"/>
  <c r="J75" i="8" s="1"/>
  <c r="F55" i="8"/>
  <c r="J58" i="8" l="1"/>
  <c r="L60" i="8"/>
  <c r="L62" i="8"/>
  <c r="M62" i="8" s="1"/>
  <c r="U62" i="8" s="1"/>
  <c r="K63" i="8"/>
  <c r="L66" i="8"/>
  <c r="M66" i="8" s="1"/>
  <c r="S66" i="8" s="1"/>
  <c r="L70" i="8"/>
  <c r="L72" i="8"/>
  <c r="M72" i="8" s="1"/>
  <c r="S72" i="8" s="1"/>
  <c r="K77" i="8"/>
  <c r="F107" i="8"/>
  <c r="L110" i="8"/>
  <c r="M110" i="8" s="1"/>
  <c r="T110" i="8" s="1"/>
  <c r="L116" i="8"/>
  <c r="M116" i="8" s="1"/>
  <c r="L119" i="8"/>
  <c r="M119" i="8" s="1"/>
  <c r="F75" i="8"/>
  <c r="L55" i="8"/>
  <c r="M55" i="8" s="1"/>
  <c r="J76" i="8"/>
  <c r="J78" i="8" s="1"/>
  <c r="F77" i="8"/>
  <c r="L57" i="8"/>
  <c r="K58" i="8"/>
  <c r="L61" i="8"/>
  <c r="M61" i="8" s="1"/>
  <c r="F68" i="8"/>
  <c r="L65" i="8"/>
  <c r="L67" i="8"/>
  <c r="M67" i="8" s="1"/>
  <c r="U67" i="8" s="1"/>
  <c r="K68" i="8"/>
  <c r="L71" i="8"/>
  <c r="M71" i="8" s="1"/>
  <c r="S71" i="8" s="1"/>
  <c r="F124" i="8"/>
  <c r="K107" i="8"/>
  <c r="K125" i="8"/>
  <c r="J126" i="8"/>
  <c r="J112" i="8"/>
  <c r="L109" i="8"/>
  <c r="L112" i="8" s="1"/>
  <c r="L111" i="8"/>
  <c r="M111" i="8" s="1"/>
  <c r="L114" i="8"/>
  <c r="L117" i="8" s="1"/>
  <c r="J122" i="8"/>
  <c r="L121" i="8"/>
  <c r="M121" i="8" s="1"/>
  <c r="U121" i="8" s="1"/>
  <c r="E127" i="8"/>
  <c r="J124" i="8"/>
  <c r="J127" i="8" s="1"/>
  <c r="U115" i="8"/>
  <c r="T115" i="8"/>
  <c r="S115" i="8"/>
  <c r="U110" i="8"/>
  <c r="S110" i="8"/>
  <c r="T121" i="8"/>
  <c r="L122" i="8"/>
  <c r="F127" i="8"/>
  <c r="M114" i="8"/>
  <c r="U120" i="8"/>
  <c r="T120" i="8"/>
  <c r="S120" i="8"/>
  <c r="U116" i="8"/>
  <c r="T116" i="8"/>
  <c r="S116" i="8"/>
  <c r="R116" i="8" s="1"/>
  <c r="U111" i="8"/>
  <c r="T111" i="8"/>
  <c r="S111" i="8"/>
  <c r="M104" i="8"/>
  <c r="L106" i="8"/>
  <c r="L124" i="8"/>
  <c r="K124" i="8"/>
  <c r="K127" i="8" s="1"/>
  <c r="K117" i="8"/>
  <c r="K122" i="8"/>
  <c r="L105" i="8"/>
  <c r="L77" i="8"/>
  <c r="M57" i="8"/>
  <c r="U71" i="8"/>
  <c r="T71" i="8"/>
  <c r="U66" i="8"/>
  <c r="S61" i="8"/>
  <c r="T61" i="8"/>
  <c r="U61" i="8"/>
  <c r="M65" i="8"/>
  <c r="M60" i="8"/>
  <c r="T67" i="8"/>
  <c r="L75" i="8"/>
  <c r="U72" i="8"/>
  <c r="T72" i="8"/>
  <c r="S62" i="8"/>
  <c r="L73" i="8"/>
  <c r="M70" i="8"/>
  <c r="L56" i="8"/>
  <c r="L58" i="8" s="1"/>
  <c r="F58" i="8"/>
  <c r="K75" i="8"/>
  <c r="K78" i="8" s="1"/>
  <c r="K73" i="8"/>
  <c r="I34" i="8"/>
  <c r="H34" i="8"/>
  <c r="G34" i="8"/>
  <c r="E34" i="8"/>
  <c r="I33" i="8"/>
  <c r="H33" i="8"/>
  <c r="G33" i="8"/>
  <c r="E33" i="8"/>
  <c r="I32" i="8"/>
  <c r="I35" i="8" s="1"/>
  <c r="H32" i="8"/>
  <c r="H35" i="8" s="1"/>
  <c r="G32" i="8"/>
  <c r="G35" i="8" s="1"/>
  <c r="E32" i="8"/>
  <c r="E35" i="8" s="1"/>
  <c r="I30" i="8"/>
  <c r="H30" i="8"/>
  <c r="G30" i="8"/>
  <c r="E30" i="8"/>
  <c r="K29" i="8"/>
  <c r="J29" i="8"/>
  <c r="F29" i="8"/>
  <c r="K28" i="8"/>
  <c r="J28" i="8"/>
  <c r="F28" i="8"/>
  <c r="K27" i="8"/>
  <c r="J27" i="8"/>
  <c r="F27" i="8"/>
  <c r="F30" i="8" s="1"/>
  <c r="I25" i="8"/>
  <c r="H25" i="8"/>
  <c r="G25" i="8"/>
  <c r="E25" i="8"/>
  <c r="K24" i="8"/>
  <c r="J24" i="8"/>
  <c r="F24" i="8"/>
  <c r="K23" i="8"/>
  <c r="J23" i="8"/>
  <c r="F23" i="8"/>
  <c r="K22" i="8"/>
  <c r="J22" i="8"/>
  <c r="J25" i="8" s="1"/>
  <c r="F22" i="8"/>
  <c r="I20" i="8"/>
  <c r="H20" i="8"/>
  <c r="G20" i="8"/>
  <c r="E20" i="8"/>
  <c r="K19" i="8"/>
  <c r="J19" i="8"/>
  <c r="F19" i="8"/>
  <c r="K18" i="8"/>
  <c r="J18" i="8"/>
  <c r="F18" i="8"/>
  <c r="K17" i="8"/>
  <c r="K20" i="8" s="1"/>
  <c r="J17" i="8"/>
  <c r="F17" i="8"/>
  <c r="F20" i="8" s="1"/>
  <c r="I15" i="8"/>
  <c r="H15" i="8"/>
  <c r="G15" i="8"/>
  <c r="E15" i="8"/>
  <c r="K14" i="8"/>
  <c r="J14" i="8"/>
  <c r="J34" i="8" s="1"/>
  <c r="F14" i="8"/>
  <c r="K13" i="8"/>
  <c r="K33" i="8" s="1"/>
  <c r="J13" i="8"/>
  <c r="F13" i="8"/>
  <c r="F33" i="8" s="1"/>
  <c r="K12" i="8"/>
  <c r="J12" i="8"/>
  <c r="J15" i="8" s="1"/>
  <c r="L19" i="8" l="1"/>
  <c r="M19" i="8" s="1"/>
  <c r="L23" i="8"/>
  <c r="M23" i="8" s="1"/>
  <c r="U23" i="8" s="1"/>
  <c r="L27" i="8"/>
  <c r="L29" i="8"/>
  <c r="M29" i="8" s="1"/>
  <c r="T29" i="8" s="1"/>
  <c r="R110" i="8"/>
  <c r="F32" i="8"/>
  <c r="F35" i="8" s="1"/>
  <c r="K32" i="8"/>
  <c r="J33" i="8"/>
  <c r="F34" i="8"/>
  <c r="K34" i="8"/>
  <c r="J20" i="8"/>
  <c r="L18" i="8"/>
  <c r="M18" i="8" s="1"/>
  <c r="T18" i="8" s="1"/>
  <c r="F25" i="8"/>
  <c r="K25" i="8"/>
  <c r="L24" i="8"/>
  <c r="M24" i="8" s="1"/>
  <c r="J30" i="8"/>
  <c r="L28" i="8"/>
  <c r="M28" i="8" s="1"/>
  <c r="T62" i="8"/>
  <c r="S67" i="8"/>
  <c r="L63" i="8"/>
  <c r="L68" i="8"/>
  <c r="T66" i="8"/>
  <c r="M109" i="8"/>
  <c r="R111" i="8"/>
  <c r="S121" i="8"/>
  <c r="R115" i="8"/>
  <c r="F78" i="8"/>
  <c r="M117" i="8"/>
  <c r="S114" i="8"/>
  <c r="U114" i="8"/>
  <c r="U117" i="8" s="1"/>
  <c r="T114" i="8"/>
  <c r="T117" i="8" s="1"/>
  <c r="M105" i="8"/>
  <c r="M107" i="8" s="1"/>
  <c r="L125" i="8"/>
  <c r="M112" i="8"/>
  <c r="S109" i="8"/>
  <c r="U109" i="8"/>
  <c r="U112" i="8" s="1"/>
  <c r="T109" i="8"/>
  <c r="T112" i="8" s="1"/>
  <c r="M122" i="8"/>
  <c r="U119" i="8"/>
  <c r="U122" i="8" s="1"/>
  <c r="T119" i="8"/>
  <c r="T122" i="8" s="1"/>
  <c r="S119" i="8"/>
  <c r="M106" i="8"/>
  <c r="L126" i="8"/>
  <c r="L127" i="8" s="1"/>
  <c r="R120" i="8"/>
  <c r="R121" i="8"/>
  <c r="M124" i="8"/>
  <c r="U104" i="8"/>
  <c r="T104" i="8"/>
  <c r="S104" i="8"/>
  <c r="L107" i="8"/>
  <c r="R72" i="8"/>
  <c r="M63" i="8"/>
  <c r="T60" i="8"/>
  <c r="S60" i="8"/>
  <c r="U60" i="8"/>
  <c r="U63" i="8" s="1"/>
  <c r="R66" i="8"/>
  <c r="M73" i="8"/>
  <c r="U70" i="8"/>
  <c r="U73" i="8" s="1"/>
  <c r="T70" i="8"/>
  <c r="T73" i="8" s="1"/>
  <c r="S70" i="8"/>
  <c r="M68" i="8"/>
  <c r="T65" i="8"/>
  <c r="T68" i="8" s="1"/>
  <c r="S65" i="8"/>
  <c r="U65" i="8"/>
  <c r="U68" i="8" s="1"/>
  <c r="M75" i="8"/>
  <c r="T55" i="8"/>
  <c r="S55" i="8"/>
  <c r="U55" i="8"/>
  <c r="R71" i="8"/>
  <c r="R62" i="8"/>
  <c r="R67" i="8"/>
  <c r="M77" i="8"/>
  <c r="S57" i="8"/>
  <c r="U57" i="8"/>
  <c r="U77" i="8" s="1"/>
  <c r="T57" i="8"/>
  <c r="M56" i="8"/>
  <c r="L76" i="8"/>
  <c r="L78" i="8" s="1"/>
  <c r="R61" i="8"/>
  <c r="L30" i="8"/>
  <c r="M27" i="8"/>
  <c r="U18" i="8"/>
  <c r="S18" i="8"/>
  <c r="U24" i="8"/>
  <c r="T24" i="8"/>
  <c r="S24" i="8"/>
  <c r="U28" i="8"/>
  <c r="T28" i="8"/>
  <c r="S28" i="8"/>
  <c r="R28" i="8" s="1"/>
  <c r="T19" i="8"/>
  <c r="S19" i="8"/>
  <c r="U19" i="8"/>
  <c r="K35" i="8"/>
  <c r="T23" i="8"/>
  <c r="U29" i="8"/>
  <c r="S29" i="8"/>
  <c r="K15" i="8"/>
  <c r="L12" i="8"/>
  <c r="L17" i="8"/>
  <c r="L22" i="8"/>
  <c r="L13" i="8"/>
  <c r="J32" i="8"/>
  <c r="J35" i="8" s="1"/>
  <c r="F15" i="8"/>
  <c r="L14" i="8"/>
  <c r="K30" i="8"/>
  <c r="I30" i="5"/>
  <c r="H30" i="5"/>
  <c r="G30" i="5"/>
  <c r="E30" i="5"/>
  <c r="J30" i="5"/>
  <c r="I25" i="5"/>
  <c r="H25" i="5"/>
  <c r="G25" i="5"/>
  <c r="E25" i="5"/>
  <c r="I20" i="5"/>
  <c r="H20" i="5"/>
  <c r="G20" i="5"/>
  <c r="E20" i="5"/>
  <c r="I15" i="5"/>
  <c r="H15" i="5"/>
  <c r="G15" i="5"/>
  <c r="E15" i="5"/>
  <c r="I30" i="4"/>
  <c r="H30" i="4"/>
  <c r="G30" i="4"/>
  <c r="E30" i="4"/>
  <c r="K29" i="4"/>
  <c r="F29" i="4"/>
  <c r="K28" i="4"/>
  <c r="F28" i="4"/>
  <c r="K27" i="4"/>
  <c r="J30" i="4"/>
  <c r="F27" i="4"/>
  <c r="J25" i="4"/>
  <c r="I25" i="4"/>
  <c r="H25" i="4"/>
  <c r="G25" i="4"/>
  <c r="E25" i="4"/>
  <c r="K24" i="4"/>
  <c r="F24" i="4"/>
  <c r="K23" i="4"/>
  <c r="F23" i="4"/>
  <c r="K22" i="4"/>
  <c r="F22" i="4"/>
  <c r="F14" i="4"/>
  <c r="F13" i="4"/>
  <c r="F12" i="4"/>
  <c r="I15" i="4"/>
  <c r="H15" i="4"/>
  <c r="G15" i="4"/>
  <c r="E15" i="4"/>
  <c r="K12" i="4"/>
  <c r="J25" i="2"/>
  <c r="I25" i="2"/>
  <c r="H25" i="2"/>
  <c r="G25" i="2"/>
  <c r="E25" i="2"/>
  <c r="K24" i="2"/>
  <c r="F24" i="2"/>
  <c r="K23" i="2"/>
  <c r="F23" i="2"/>
  <c r="K22" i="2"/>
  <c r="F22" i="2"/>
  <c r="I30" i="2"/>
  <c r="H30" i="2"/>
  <c r="G30" i="2"/>
  <c r="E30" i="2"/>
  <c r="K29" i="2"/>
  <c r="F29" i="2"/>
  <c r="K28" i="2"/>
  <c r="F28" i="2"/>
  <c r="K27" i="2"/>
  <c r="F27" i="2"/>
  <c r="I15" i="2"/>
  <c r="H15" i="2"/>
  <c r="G15" i="2"/>
  <c r="K13" i="2"/>
  <c r="K12" i="2"/>
  <c r="F14" i="2"/>
  <c r="F13" i="2"/>
  <c r="F12" i="2"/>
  <c r="E15" i="2"/>
  <c r="AA22" i="4" l="1"/>
  <c r="Y22" i="4"/>
  <c r="AB22" i="4" s="1"/>
  <c r="Z22" i="4"/>
  <c r="Z23" i="4"/>
  <c r="AA23" i="4"/>
  <c r="Y23" i="4"/>
  <c r="AB23" i="4" s="1"/>
  <c r="AA24" i="4"/>
  <c r="Y24" i="4"/>
  <c r="AB24" i="4" s="1"/>
  <c r="Z24" i="4"/>
  <c r="Z28" i="4"/>
  <c r="AA28" i="4"/>
  <c r="Y28" i="4"/>
  <c r="AB28" i="4" s="1"/>
  <c r="AA29" i="4"/>
  <c r="Y29" i="4"/>
  <c r="AB29" i="4" s="1"/>
  <c r="Z29" i="4"/>
  <c r="R29" i="8"/>
  <c r="R18" i="8"/>
  <c r="AA27" i="2"/>
  <c r="Z27" i="2"/>
  <c r="Y27" i="2"/>
  <c r="AB27" i="2" s="1"/>
  <c r="AA28" i="2"/>
  <c r="Z28" i="2"/>
  <c r="Y28" i="2"/>
  <c r="AA29" i="2"/>
  <c r="Z29" i="2"/>
  <c r="Y29" i="2"/>
  <c r="AB29" i="2" s="1"/>
  <c r="AA22" i="2"/>
  <c r="Z22" i="2"/>
  <c r="Y22" i="2"/>
  <c r="AA23" i="2"/>
  <c r="Z23" i="2"/>
  <c r="Y23" i="2"/>
  <c r="AB23" i="2" s="1"/>
  <c r="AA24" i="2"/>
  <c r="Z24" i="2"/>
  <c r="Y24" i="2"/>
  <c r="AA27" i="4"/>
  <c r="Y27" i="4"/>
  <c r="Z27" i="4"/>
  <c r="S23" i="8"/>
  <c r="R23" i="8" s="1"/>
  <c r="T77" i="8"/>
  <c r="T63" i="8"/>
  <c r="AA27" i="5"/>
  <c r="Z27" i="5"/>
  <c r="Y27" i="5"/>
  <c r="Z28" i="5"/>
  <c r="AA28" i="5"/>
  <c r="Y28" i="5"/>
  <c r="Z29" i="5"/>
  <c r="Y29" i="5"/>
  <c r="AA29" i="5"/>
  <c r="AA23" i="5"/>
  <c r="Y23" i="5"/>
  <c r="Z23" i="5"/>
  <c r="AA24" i="5"/>
  <c r="Z24" i="5"/>
  <c r="Y24" i="5"/>
  <c r="Y22" i="5"/>
  <c r="AA22" i="5"/>
  <c r="Z22" i="5"/>
  <c r="Z19" i="5"/>
  <c r="AA19" i="5"/>
  <c r="Y19" i="5"/>
  <c r="AA17" i="5"/>
  <c r="Z17" i="5"/>
  <c r="Y17" i="5"/>
  <c r="Z18" i="5"/>
  <c r="AA18" i="5"/>
  <c r="Y18" i="5"/>
  <c r="Z12" i="5"/>
  <c r="Y12" i="5"/>
  <c r="AA12" i="5"/>
  <c r="AA13" i="5"/>
  <c r="Z13" i="5"/>
  <c r="Y13" i="5"/>
  <c r="Z14" i="5"/>
  <c r="Y14" i="5"/>
  <c r="AA14" i="5"/>
  <c r="J15" i="2"/>
  <c r="Z14" i="4"/>
  <c r="Y14" i="4"/>
  <c r="AA14" i="4"/>
  <c r="Y13" i="4"/>
  <c r="AA13" i="4"/>
  <c r="Z13" i="4"/>
  <c r="Z12" i="4"/>
  <c r="AA12" i="4"/>
  <c r="Y12" i="4"/>
  <c r="AE29" i="5"/>
  <c r="AJ29" i="5" s="1"/>
  <c r="AD29" i="5"/>
  <c r="L27" i="5"/>
  <c r="M27" i="5" s="1"/>
  <c r="AD27" i="5"/>
  <c r="AE27" i="5"/>
  <c r="AE28" i="5"/>
  <c r="AD28" i="5"/>
  <c r="L24" i="5"/>
  <c r="M24" i="5" s="1"/>
  <c r="AE24" i="5"/>
  <c r="AD24" i="5"/>
  <c r="AE22" i="5"/>
  <c r="AD22" i="5"/>
  <c r="AE23" i="5"/>
  <c r="AD23" i="5"/>
  <c r="AE18" i="5"/>
  <c r="AD18" i="5"/>
  <c r="AE19" i="5"/>
  <c r="AD19" i="5"/>
  <c r="AD17" i="5"/>
  <c r="AE17" i="5"/>
  <c r="AE14" i="5"/>
  <c r="AD14" i="5"/>
  <c r="AE13" i="5"/>
  <c r="AD13" i="5"/>
  <c r="L27" i="4"/>
  <c r="M27" i="4" s="1"/>
  <c r="AD27" i="4"/>
  <c r="AE27" i="4"/>
  <c r="AF27" i="4" s="1"/>
  <c r="L29" i="4"/>
  <c r="M29" i="4" s="1"/>
  <c r="AE29" i="4"/>
  <c r="AJ29" i="4" s="1"/>
  <c r="AD29" i="4"/>
  <c r="L28" i="4"/>
  <c r="M28" i="4" s="1"/>
  <c r="AE28" i="4"/>
  <c r="AJ28" i="4" s="1"/>
  <c r="AD28" i="4"/>
  <c r="AF28" i="4"/>
  <c r="AK28" i="4" s="1"/>
  <c r="L22" i="4"/>
  <c r="AE22" i="4"/>
  <c r="AF22" i="4" s="1"/>
  <c r="AD22" i="4"/>
  <c r="AD23" i="4"/>
  <c r="AF23" i="4" s="1"/>
  <c r="AK23" i="4" s="1"/>
  <c r="AE23" i="4"/>
  <c r="L23" i="4"/>
  <c r="M23" i="4" s="1"/>
  <c r="L24" i="4"/>
  <c r="M24" i="4" s="1"/>
  <c r="AE24" i="4"/>
  <c r="AJ24" i="4" s="1"/>
  <c r="AD24" i="4"/>
  <c r="AE12" i="4"/>
  <c r="AD12" i="4"/>
  <c r="AE29" i="2"/>
  <c r="AJ29" i="2" s="1"/>
  <c r="AD29" i="2"/>
  <c r="AF29" i="2"/>
  <c r="AK29" i="2" s="1"/>
  <c r="AE27" i="2"/>
  <c r="AD27" i="2"/>
  <c r="AF27" i="2" s="1"/>
  <c r="AE28" i="2"/>
  <c r="AD28" i="2"/>
  <c r="AD22" i="2"/>
  <c r="AE22" i="2"/>
  <c r="L24" i="2"/>
  <c r="M24" i="2" s="1"/>
  <c r="AD24" i="2"/>
  <c r="AI24" i="2" s="1"/>
  <c r="AE24" i="2"/>
  <c r="AF24" i="2"/>
  <c r="L23" i="2"/>
  <c r="M23" i="2" s="1"/>
  <c r="AE23" i="2"/>
  <c r="AJ23" i="2" s="1"/>
  <c r="AD23" i="2"/>
  <c r="AA14" i="2"/>
  <c r="Z14" i="2"/>
  <c r="Y14" i="2"/>
  <c r="L12" i="2"/>
  <c r="AE12" i="2"/>
  <c r="AD12" i="2"/>
  <c r="AD13" i="2"/>
  <c r="AE13" i="2"/>
  <c r="AA13" i="2"/>
  <c r="Z13" i="2"/>
  <c r="Y13" i="2"/>
  <c r="Y12" i="2"/>
  <c r="AA12" i="2"/>
  <c r="Z12" i="2"/>
  <c r="J25" i="5"/>
  <c r="L23" i="5"/>
  <c r="M23" i="5" s="1"/>
  <c r="L29" i="5"/>
  <c r="M29" i="5" s="1"/>
  <c r="L28" i="5"/>
  <c r="M28" i="5" s="1"/>
  <c r="L18" i="5"/>
  <c r="M18" i="5" s="1"/>
  <c r="L22" i="5"/>
  <c r="J15" i="5"/>
  <c r="S124" i="8"/>
  <c r="R104" i="8"/>
  <c r="M126" i="8"/>
  <c r="U106" i="8"/>
  <c r="U126" i="8" s="1"/>
  <c r="T106" i="8"/>
  <c r="T126" i="8" s="1"/>
  <c r="S106" i="8"/>
  <c r="T124" i="8"/>
  <c r="R119" i="8"/>
  <c r="R122" i="8" s="1"/>
  <c r="S122" i="8"/>
  <c r="S112" i="8"/>
  <c r="R109" i="8"/>
  <c r="R112" i="8" s="1"/>
  <c r="U124" i="8"/>
  <c r="U105" i="8"/>
  <c r="U125" i="8" s="1"/>
  <c r="M125" i="8"/>
  <c r="M127" i="8" s="1"/>
  <c r="T105" i="8"/>
  <c r="T125" i="8" s="1"/>
  <c r="S105" i="8"/>
  <c r="R114" i="8"/>
  <c r="R117" i="8" s="1"/>
  <c r="S117" i="8"/>
  <c r="T75" i="8"/>
  <c r="T78" i="8" s="1"/>
  <c r="S68" i="8"/>
  <c r="R65" i="8"/>
  <c r="R68" i="8" s="1"/>
  <c r="U56" i="8"/>
  <c r="U76" i="8" s="1"/>
  <c r="S56" i="8"/>
  <c r="M76" i="8"/>
  <c r="M78" i="8" s="1"/>
  <c r="T56" i="8"/>
  <c r="T76" i="8" s="1"/>
  <c r="S63" i="8"/>
  <c r="R60" i="8"/>
  <c r="R63" i="8" s="1"/>
  <c r="M58" i="8"/>
  <c r="U75" i="8"/>
  <c r="S73" i="8"/>
  <c r="R70" i="8"/>
  <c r="R73" i="8" s="1"/>
  <c r="R57" i="8"/>
  <c r="R77" i="8" s="1"/>
  <c r="S77" i="8"/>
  <c r="S75" i="8"/>
  <c r="R55" i="8"/>
  <c r="L34" i="8"/>
  <c r="M14" i="8"/>
  <c r="R19" i="8"/>
  <c r="L32" i="8"/>
  <c r="M12" i="8"/>
  <c r="L15" i="8"/>
  <c r="L33" i="8"/>
  <c r="M13" i="8"/>
  <c r="M30" i="8"/>
  <c r="U27" i="8"/>
  <c r="U30" i="8" s="1"/>
  <c r="T27" i="8"/>
  <c r="T30" i="8" s="1"/>
  <c r="S27" i="8"/>
  <c r="L25" i="8"/>
  <c r="M22" i="8"/>
  <c r="L20" i="8"/>
  <c r="M17" i="8"/>
  <c r="R24" i="8"/>
  <c r="L19" i="5"/>
  <c r="M19" i="5" s="1"/>
  <c r="J20" i="5"/>
  <c r="L17" i="5"/>
  <c r="L14" i="5"/>
  <c r="M14" i="5" s="1"/>
  <c r="U14" i="5" s="1"/>
  <c r="L13" i="5"/>
  <c r="L30" i="4"/>
  <c r="M22" i="4"/>
  <c r="L25" i="4"/>
  <c r="K13" i="4"/>
  <c r="K14" i="4"/>
  <c r="J15" i="4"/>
  <c r="L13" i="2"/>
  <c r="L22" i="2"/>
  <c r="L29" i="2"/>
  <c r="L28" i="2"/>
  <c r="L27" i="2"/>
  <c r="J30" i="2"/>
  <c r="K14" i="2"/>
  <c r="U23" i="5" l="1"/>
  <c r="S23" i="5"/>
  <c r="T23" i="5"/>
  <c r="T24" i="5"/>
  <c r="U24" i="5"/>
  <c r="S24" i="5"/>
  <c r="U18" i="5"/>
  <c r="S18" i="5"/>
  <c r="T18" i="5"/>
  <c r="T19" i="5"/>
  <c r="U19" i="5"/>
  <c r="S19" i="5"/>
  <c r="T28" i="5"/>
  <c r="U28" i="5"/>
  <c r="S28" i="5"/>
  <c r="U27" i="5"/>
  <c r="S27" i="5"/>
  <c r="T27" i="5"/>
  <c r="U29" i="5"/>
  <c r="S29" i="5"/>
  <c r="T29" i="5"/>
  <c r="T14" i="5"/>
  <c r="S14" i="5"/>
  <c r="AB18" i="5"/>
  <c r="AJ23" i="5"/>
  <c r="AJ24" i="5"/>
  <c r="U78" i="8"/>
  <c r="T58" i="8"/>
  <c r="T127" i="8"/>
  <c r="AJ24" i="2"/>
  <c r="AF22" i="2"/>
  <c r="AJ28" i="2"/>
  <c r="AF12" i="4"/>
  <c r="AJ23" i="4"/>
  <c r="AB29" i="5"/>
  <c r="AB27" i="4"/>
  <c r="AB24" i="2"/>
  <c r="AB22" i="2"/>
  <c r="AB28" i="2"/>
  <c r="AB28" i="5"/>
  <c r="AB27" i="5"/>
  <c r="AF18" i="5"/>
  <c r="AK18" i="5" s="1"/>
  <c r="AJ28" i="5"/>
  <c r="AJ19" i="5"/>
  <c r="AB19" i="5"/>
  <c r="AB24" i="5"/>
  <c r="AB23" i="5"/>
  <c r="AB22" i="5"/>
  <c r="AB17" i="5"/>
  <c r="AF28" i="5"/>
  <c r="AK28" i="5" s="1"/>
  <c r="AF27" i="5"/>
  <c r="AG27" i="5" s="1"/>
  <c r="AF19" i="5"/>
  <c r="AK19" i="5" s="1"/>
  <c r="AA30" i="5"/>
  <c r="Z30" i="5"/>
  <c r="Y30" i="5"/>
  <c r="AF29" i="5"/>
  <c r="AK29" i="5" s="1"/>
  <c r="AA25" i="5"/>
  <c r="Z25" i="5"/>
  <c r="Y25" i="5"/>
  <c r="AI24" i="5"/>
  <c r="AA20" i="5"/>
  <c r="Z20" i="5"/>
  <c r="Y20" i="5"/>
  <c r="AJ18" i="5"/>
  <c r="AJ13" i="5"/>
  <c r="M13" i="2"/>
  <c r="S33" i="2" s="1"/>
  <c r="M12" i="2"/>
  <c r="U32" i="2" s="1"/>
  <c r="AF14" i="5"/>
  <c r="AK14" i="5" s="1"/>
  <c r="AB13" i="5"/>
  <c r="AC13" i="5" s="1"/>
  <c r="AJ14" i="5"/>
  <c r="AA15" i="5"/>
  <c r="Z15" i="5"/>
  <c r="Y15" i="5"/>
  <c r="AB12" i="5"/>
  <c r="AB14" i="5"/>
  <c r="AC14" i="5" s="1"/>
  <c r="AB13" i="4"/>
  <c r="AC13" i="4" s="1"/>
  <c r="Z15" i="4"/>
  <c r="AA15" i="4"/>
  <c r="Y15" i="4"/>
  <c r="AB12" i="4"/>
  <c r="AB14" i="4"/>
  <c r="AE30" i="5"/>
  <c r="AJ27" i="5"/>
  <c r="AD30" i="5"/>
  <c r="AI27" i="5"/>
  <c r="AI28" i="5"/>
  <c r="AI29" i="5"/>
  <c r="AD25" i="5"/>
  <c r="AI22" i="5"/>
  <c r="AE25" i="5"/>
  <c r="AJ22" i="5"/>
  <c r="AF22" i="5"/>
  <c r="AF24" i="5"/>
  <c r="AF23" i="5"/>
  <c r="AI23" i="5"/>
  <c r="AE20" i="5"/>
  <c r="AJ17" i="5"/>
  <c r="AD20" i="5"/>
  <c r="AI17" i="5"/>
  <c r="AI19" i="5"/>
  <c r="AI18" i="5"/>
  <c r="AG18" i="5"/>
  <c r="AH18" i="5" s="1"/>
  <c r="AF17" i="5"/>
  <c r="AG17" i="5" s="1"/>
  <c r="AF13" i="5"/>
  <c r="AI13" i="5"/>
  <c r="AI14" i="5"/>
  <c r="AE12" i="5"/>
  <c r="AD12" i="5"/>
  <c r="U29" i="4"/>
  <c r="T29" i="4"/>
  <c r="S29" i="4"/>
  <c r="AI28" i="4"/>
  <c r="AL28" i="4" s="1"/>
  <c r="AG28" i="4"/>
  <c r="AH28" i="4" s="1"/>
  <c r="AK27" i="4"/>
  <c r="T27" i="4"/>
  <c r="S27" i="4"/>
  <c r="U27" i="4"/>
  <c r="T28" i="4"/>
  <c r="S28" i="4"/>
  <c r="U28" i="4"/>
  <c r="U30" i="4" s="1"/>
  <c r="AF29" i="4"/>
  <c r="AK29" i="4" s="1"/>
  <c r="AD30" i="4"/>
  <c r="AI27" i="4"/>
  <c r="AG27" i="4"/>
  <c r="AJ27" i="4"/>
  <c r="AJ30" i="4" s="1"/>
  <c r="AE30" i="4"/>
  <c r="AI29" i="4"/>
  <c r="AG22" i="4"/>
  <c r="AK22" i="4"/>
  <c r="AG23" i="4"/>
  <c r="AH23" i="4" s="1"/>
  <c r="AI23" i="4"/>
  <c r="S22" i="4"/>
  <c r="U22" i="4"/>
  <c r="T22" i="4"/>
  <c r="AF24" i="4"/>
  <c r="AF25" i="4" s="1"/>
  <c r="AI24" i="4"/>
  <c r="U24" i="4"/>
  <c r="T24" i="4"/>
  <c r="S24" i="4"/>
  <c r="AD25" i="4"/>
  <c r="AI22" i="4"/>
  <c r="U23" i="4"/>
  <c r="T23" i="4"/>
  <c r="S23" i="4"/>
  <c r="AE25" i="4"/>
  <c r="AJ22" i="4"/>
  <c r="AJ25" i="4" s="1"/>
  <c r="AE14" i="4"/>
  <c r="AJ14" i="4" s="1"/>
  <c r="AD14" i="4"/>
  <c r="AD13" i="4"/>
  <c r="AE13" i="4"/>
  <c r="AJ13" i="4" s="1"/>
  <c r="AK12" i="4"/>
  <c r="AI12" i="4"/>
  <c r="AG12" i="4"/>
  <c r="AJ12" i="4"/>
  <c r="AK27" i="2"/>
  <c r="AD30" i="2"/>
  <c r="AI27" i="2"/>
  <c r="AG27" i="2"/>
  <c r="AI28" i="2"/>
  <c r="AI29" i="2"/>
  <c r="AL29" i="2" s="1"/>
  <c r="AG29" i="2"/>
  <c r="AH29" i="2" s="1"/>
  <c r="AE30" i="2"/>
  <c r="AJ27" i="2"/>
  <c r="AF28" i="2"/>
  <c r="AK28" i="2" s="1"/>
  <c r="AK22" i="2"/>
  <c r="AG24" i="2"/>
  <c r="AH24" i="2" s="1"/>
  <c r="AK24" i="2"/>
  <c r="R24" i="2"/>
  <c r="AF23" i="2"/>
  <c r="AF25" i="2" s="1"/>
  <c r="AI23" i="2"/>
  <c r="AJ22" i="2"/>
  <c r="AE25" i="2"/>
  <c r="AI22" i="2"/>
  <c r="AD25" i="2"/>
  <c r="AG22" i="2"/>
  <c r="AF13" i="2"/>
  <c r="AG13" i="2" s="1"/>
  <c r="AH13" i="2" s="1"/>
  <c r="AJ13" i="2"/>
  <c r="AJ12" i="2"/>
  <c r="U33" i="2"/>
  <c r="AI12" i="2"/>
  <c r="AB12" i="2"/>
  <c r="AA15" i="2"/>
  <c r="Z15" i="2"/>
  <c r="Y15" i="2"/>
  <c r="AB13" i="2"/>
  <c r="AC13" i="2" s="1"/>
  <c r="AI13" i="2"/>
  <c r="AF12" i="2"/>
  <c r="AB14" i="2"/>
  <c r="L14" i="2"/>
  <c r="M14" i="2" s="1"/>
  <c r="AE14" i="2"/>
  <c r="AE15" i="2" s="1"/>
  <c r="AD14" i="2"/>
  <c r="AD15" i="2" s="1"/>
  <c r="L12" i="5"/>
  <c r="L30" i="5"/>
  <c r="M22" i="5"/>
  <c r="L25" i="5"/>
  <c r="U107" i="8"/>
  <c r="R106" i="8"/>
  <c r="R126" i="8" s="1"/>
  <c r="S126" i="8"/>
  <c r="U127" i="8"/>
  <c r="R105" i="8"/>
  <c r="R125" i="8" s="1"/>
  <c r="S125" i="8"/>
  <c r="S107" i="8"/>
  <c r="R124" i="8"/>
  <c r="T107" i="8"/>
  <c r="S76" i="8"/>
  <c r="R56" i="8"/>
  <c r="R76" i="8" s="1"/>
  <c r="R75" i="8"/>
  <c r="R58" i="8"/>
  <c r="U58" i="8"/>
  <c r="S58" i="8"/>
  <c r="S78" i="8"/>
  <c r="U17" i="8"/>
  <c r="U20" i="8" s="1"/>
  <c r="T17" i="8"/>
  <c r="T20" i="8" s="1"/>
  <c r="S17" i="8"/>
  <c r="M20" i="8"/>
  <c r="M32" i="8"/>
  <c r="U12" i="8"/>
  <c r="T12" i="8"/>
  <c r="M15" i="8"/>
  <c r="S12" i="8"/>
  <c r="S30" i="8"/>
  <c r="R27" i="8"/>
  <c r="R30" i="8" s="1"/>
  <c r="L35" i="8"/>
  <c r="M34" i="8"/>
  <c r="S14" i="8"/>
  <c r="U14" i="8"/>
  <c r="U34" i="8" s="1"/>
  <c r="T14" i="8"/>
  <c r="T34" i="8" s="1"/>
  <c r="T13" i="8"/>
  <c r="T33" i="8" s="1"/>
  <c r="S13" i="8"/>
  <c r="U13" i="8"/>
  <c r="U33" i="8" s="1"/>
  <c r="M33" i="8"/>
  <c r="M25" i="8"/>
  <c r="U22" i="8"/>
  <c r="U25" i="8" s="1"/>
  <c r="T22" i="8"/>
  <c r="T25" i="8" s="1"/>
  <c r="S22" i="8"/>
  <c r="M30" i="5"/>
  <c r="M17" i="5"/>
  <c r="L20" i="5"/>
  <c r="M13" i="5"/>
  <c r="R28" i="4"/>
  <c r="M30" i="4"/>
  <c r="R29" i="4"/>
  <c r="M25" i="4"/>
  <c r="R24" i="4"/>
  <c r="L14" i="4"/>
  <c r="L13" i="4"/>
  <c r="L12" i="4"/>
  <c r="M22" i="2"/>
  <c r="L25" i="2"/>
  <c r="M28" i="2"/>
  <c r="M29" i="2"/>
  <c r="M27" i="2"/>
  <c r="L30" i="2"/>
  <c r="T22" i="5" l="1"/>
  <c r="U22" i="5"/>
  <c r="U25" i="5" s="1"/>
  <c r="S22" i="5"/>
  <c r="T17" i="5"/>
  <c r="U17" i="5"/>
  <c r="S17" i="5"/>
  <c r="U13" i="5"/>
  <c r="T13" i="5"/>
  <c r="T33" i="5" s="1"/>
  <c r="S13" i="5"/>
  <c r="AJ30" i="5"/>
  <c r="R24" i="5"/>
  <c r="T20" i="5"/>
  <c r="AJ25" i="5"/>
  <c r="M35" i="8"/>
  <c r="T25" i="4"/>
  <c r="W28" i="4"/>
  <c r="R78" i="8"/>
  <c r="R127" i="8"/>
  <c r="S127" i="8"/>
  <c r="R23" i="2"/>
  <c r="AJ25" i="2"/>
  <c r="AL24" i="2"/>
  <c r="W24" i="2" s="1"/>
  <c r="AJ30" i="2"/>
  <c r="U25" i="4"/>
  <c r="AL23" i="4"/>
  <c r="AL29" i="4"/>
  <c r="W29" i="4" s="1"/>
  <c r="T30" i="4"/>
  <c r="AL18" i="5"/>
  <c r="T33" i="2"/>
  <c r="M15" i="2"/>
  <c r="AG19" i="5"/>
  <c r="AH19" i="5" s="1"/>
  <c r="AL28" i="5"/>
  <c r="AG28" i="5"/>
  <c r="AH28" i="5" s="1"/>
  <c r="AK27" i="5"/>
  <c r="AL27" i="5" s="1"/>
  <c r="AL19" i="5"/>
  <c r="AG29" i="5"/>
  <c r="AH29" i="5" s="1"/>
  <c r="AL29" i="5"/>
  <c r="AF30" i="5"/>
  <c r="AG14" i="5"/>
  <c r="AH14" i="5" s="1"/>
  <c r="AJ20" i="5"/>
  <c r="R29" i="5"/>
  <c r="R19" i="5"/>
  <c r="AL14" i="5"/>
  <c r="T32" i="2"/>
  <c r="S32" i="2"/>
  <c r="AB15" i="5"/>
  <c r="AC12" i="5"/>
  <c r="AD15" i="4"/>
  <c r="AC14" i="4"/>
  <c r="AB15" i="4"/>
  <c r="AC12" i="4"/>
  <c r="L15" i="2"/>
  <c r="AK13" i="2"/>
  <c r="AL13" i="2" s="1"/>
  <c r="AH27" i="5"/>
  <c r="T30" i="5"/>
  <c r="AI30" i="5"/>
  <c r="AG24" i="5"/>
  <c r="AH24" i="5" s="1"/>
  <c r="AK24" i="5"/>
  <c r="AL24" i="5" s="1"/>
  <c r="AF25" i="5"/>
  <c r="AK22" i="5"/>
  <c r="R23" i="5"/>
  <c r="AG22" i="5"/>
  <c r="AI25" i="5"/>
  <c r="AG23" i="5"/>
  <c r="AH23" i="5" s="1"/>
  <c r="AK23" i="5"/>
  <c r="AL23" i="5" s="1"/>
  <c r="AH17" i="5"/>
  <c r="AI20" i="5"/>
  <c r="AF20" i="5"/>
  <c r="AK17" i="5"/>
  <c r="AK20" i="5" s="1"/>
  <c r="AG13" i="5"/>
  <c r="AH13" i="5" s="1"/>
  <c r="AK13" i="5"/>
  <c r="AL13" i="5" s="1"/>
  <c r="AD15" i="5"/>
  <c r="AI12" i="5"/>
  <c r="AE15" i="5"/>
  <c r="AJ12" i="5"/>
  <c r="AJ15" i="5" s="1"/>
  <c r="AF12" i="5"/>
  <c r="AI30" i="4"/>
  <c r="AL27" i="4"/>
  <c r="AK30" i="4"/>
  <c r="AG29" i="4"/>
  <c r="AH29" i="4" s="1"/>
  <c r="AF30" i="4"/>
  <c r="AG30" i="4"/>
  <c r="AH30" i="4" s="1"/>
  <c r="AH27" i="4"/>
  <c r="AL22" i="4"/>
  <c r="AI25" i="4"/>
  <c r="R23" i="4"/>
  <c r="W23" i="4" s="1"/>
  <c r="AG24" i="4"/>
  <c r="AH24" i="4" s="1"/>
  <c r="AK24" i="4"/>
  <c r="AK25" i="4" s="1"/>
  <c r="AG25" i="4"/>
  <c r="AH25" i="4" s="1"/>
  <c r="AH22" i="4"/>
  <c r="AJ15" i="4"/>
  <c r="AI13" i="4"/>
  <c r="AE15" i="4"/>
  <c r="AF13" i="4"/>
  <c r="AF14" i="4"/>
  <c r="AI14" i="4"/>
  <c r="AL12" i="4"/>
  <c r="AH12" i="4"/>
  <c r="AL28" i="2"/>
  <c r="AG28" i="2"/>
  <c r="AH28" i="2" s="1"/>
  <c r="AG30" i="2"/>
  <c r="AH30" i="2" s="1"/>
  <c r="AH27" i="2"/>
  <c r="AI30" i="2"/>
  <c r="AL27" i="2"/>
  <c r="AL30" i="2" s="1"/>
  <c r="AF30" i="2"/>
  <c r="AK30" i="2"/>
  <c r="AL22" i="2"/>
  <c r="AI25" i="2"/>
  <c r="T25" i="2"/>
  <c r="U25" i="2"/>
  <c r="AG23" i="2"/>
  <c r="AH23" i="2" s="1"/>
  <c r="AK23" i="2"/>
  <c r="AK25" i="2" s="1"/>
  <c r="AH22" i="2"/>
  <c r="AL23" i="2"/>
  <c r="W23" i="2" s="1"/>
  <c r="R13" i="2"/>
  <c r="R33" i="2" s="1"/>
  <c r="AJ14" i="2"/>
  <c r="AJ15" i="2" s="1"/>
  <c r="AF14" i="2"/>
  <c r="AK14" i="2" s="1"/>
  <c r="AG12" i="2"/>
  <c r="S34" i="2"/>
  <c r="AC14" i="2"/>
  <c r="AI14" i="2"/>
  <c r="AK12" i="2"/>
  <c r="AL12" i="2" s="1"/>
  <c r="AB15" i="2"/>
  <c r="AC12" i="2"/>
  <c r="M12" i="5"/>
  <c r="L15" i="5"/>
  <c r="U30" i="5"/>
  <c r="R18" i="5"/>
  <c r="R28" i="5"/>
  <c r="U20" i="5"/>
  <c r="T34" i="5"/>
  <c r="T25" i="5"/>
  <c r="M25" i="5"/>
  <c r="U33" i="5"/>
  <c r="R107" i="8"/>
  <c r="T32" i="8"/>
  <c r="T35" i="8" s="1"/>
  <c r="T15" i="8"/>
  <c r="R14" i="8"/>
  <c r="R34" i="8" s="1"/>
  <c r="S34" i="8"/>
  <c r="U15" i="8"/>
  <c r="U32" i="8"/>
  <c r="U35" i="8" s="1"/>
  <c r="S20" i="8"/>
  <c r="R17" i="8"/>
  <c r="R20" i="8" s="1"/>
  <c r="S33" i="8"/>
  <c r="R13" i="8"/>
  <c r="R33" i="8" s="1"/>
  <c r="S25" i="8"/>
  <c r="R22" i="8"/>
  <c r="R25" i="8" s="1"/>
  <c r="S32" i="8"/>
  <c r="S15" i="8"/>
  <c r="R12" i="8"/>
  <c r="S30" i="5"/>
  <c r="R27" i="5"/>
  <c r="U34" i="5"/>
  <c r="M20" i="5"/>
  <c r="R14" i="5"/>
  <c r="S34" i="5"/>
  <c r="S30" i="4"/>
  <c r="R27" i="4"/>
  <c r="S25" i="4"/>
  <c r="R22" i="4"/>
  <c r="M14" i="4"/>
  <c r="M13" i="4"/>
  <c r="L15" i="4"/>
  <c r="M12" i="4"/>
  <c r="M25" i="2"/>
  <c r="M30" i="2"/>
  <c r="U12" i="5" l="1"/>
  <c r="T12" i="5"/>
  <c r="S12" i="5"/>
  <c r="S32" i="5" s="1"/>
  <c r="W18" i="5"/>
  <c r="AG20" i="5"/>
  <c r="AH20" i="5" s="1"/>
  <c r="W28" i="5"/>
  <c r="S35" i="8"/>
  <c r="AL30" i="4"/>
  <c r="AG30" i="5"/>
  <c r="AH30" i="5" s="1"/>
  <c r="W19" i="5"/>
  <c r="W14" i="5"/>
  <c r="AK30" i="5"/>
  <c r="W29" i="5"/>
  <c r="W24" i="5"/>
  <c r="W23" i="5"/>
  <c r="AL30" i="5"/>
  <c r="AC15" i="4"/>
  <c r="T15" i="2"/>
  <c r="T34" i="2"/>
  <c r="U15" i="2"/>
  <c r="U34" i="2"/>
  <c r="R32" i="2"/>
  <c r="AC18" i="5"/>
  <c r="AC15" i="5"/>
  <c r="W13" i="2"/>
  <c r="AL14" i="2"/>
  <c r="AL15" i="2" s="1"/>
  <c r="AG14" i="2"/>
  <c r="AH14" i="2" s="1"/>
  <c r="R30" i="5"/>
  <c r="W27" i="5"/>
  <c r="AG25" i="5"/>
  <c r="AH25" i="5" s="1"/>
  <c r="AH22" i="5"/>
  <c r="AK25" i="5"/>
  <c r="AL22" i="5"/>
  <c r="AL25" i="5" s="1"/>
  <c r="AL17" i="5"/>
  <c r="AL20" i="5" s="1"/>
  <c r="AK12" i="5"/>
  <c r="AK15" i="5" s="1"/>
  <c r="AF15" i="5"/>
  <c r="T15" i="5"/>
  <c r="AI15" i="5"/>
  <c r="M15" i="5"/>
  <c r="AG12" i="5"/>
  <c r="R30" i="4"/>
  <c r="W30" i="4" s="1"/>
  <c r="W27" i="4"/>
  <c r="R25" i="4"/>
  <c r="W22" i="4"/>
  <c r="AL24" i="4"/>
  <c r="W24" i="4" s="1"/>
  <c r="U13" i="4"/>
  <c r="U33" i="4" s="1"/>
  <c r="T13" i="4"/>
  <c r="T33" i="4" s="1"/>
  <c r="S13" i="4"/>
  <c r="S33" i="4" s="1"/>
  <c r="AG14" i="4"/>
  <c r="AH14" i="4" s="1"/>
  <c r="AK14" i="4"/>
  <c r="AL14" i="4" s="1"/>
  <c r="T14" i="4"/>
  <c r="T34" i="4" s="1"/>
  <c r="S14" i="4"/>
  <c r="S34" i="4" s="1"/>
  <c r="U14" i="4"/>
  <c r="U34" i="4" s="1"/>
  <c r="AK13" i="4"/>
  <c r="AF15" i="4"/>
  <c r="AG13" i="4"/>
  <c r="AI15" i="4"/>
  <c r="T12" i="4"/>
  <c r="T32" i="4" s="1"/>
  <c r="U12" i="4"/>
  <c r="U32" i="4" s="1"/>
  <c r="S12" i="4"/>
  <c r="S32" i="4" s="1"/>
  <c r="AL25" i="2"/>
  <c r="AG25" i="2"/>
  <c r="AH25" i="2" s="1"/>
  <c r="AF15" i="2"/>
  <c r="AI15" i="2"/>
  <c r="AK15" i="2"/>
  <c r="R14" i="2"/>
  <c r="S15" i="2"/>
  <c r="AC15" i="2"/>
  <c r="AH12" i="2"/>
  <c r="R34" i="5"/>
  <c r="S25" i="5"/>
  <c r="R22" i="5"/>
  <c r="R32" i="8"/>
  <c r="R35" i="8" s="1"/>
  <c r="R15" i="8"/>
  <c r="S20" i="5"/>
  <c r="R17" i="5"/>
  <c r="R13" i="5"/>
  <c r="W13" i="5" s="1"/>
  <c r="S33" i="5"/>
  <c r="M15" i="4"/>
  <c r="S25" i="2"/>
  <c r="R22" i="2"/>
  <c r="R28" i="2"/>
  <c r="U30" i="2"/>
  <c r="R29" i="2"/>
  <c r="W29" i="2" s="1"/>
  <c r="T30" i="2"/>
  <c r="S30" i="2"/>
  <c r="R27" i="2"/>
  <c r="W27" i="2" s="1"/>
  <c r="U32" i="5" l="1"/>
  <c r="U35" i="5" s="1"/>
  <c r="E8" i="9" s="1"/>
  <c r="U15" i="5"/>
  <c r="T32" i="5"/>
  <c r="T35" i="5" s="1"/>
  <c r="D8" i="9" s="1"/>
  <c r="R12" i="5"/>
  <c r="R15" i="5" s="1"/>
  <c r="AL25" i="4"/>
  <c r="W25" i="4" s="1"/>
  <c r="W30" i="5"/>
  <c r="AL12" i="5"/>
  <c r="AL15" i="5" s="1"/>
  <c r="AC19" i="4"/>
  <c r="AC17" i="4"/>
  <c r="AB20" i="4"/>
  <c r="AC20" i="4" s="1"/>
  <c r="AC18" i="4"/>
  <c r="W12" i="2"/>
  <c r="R15" i="2"/>
  <c r="W15" i="2" s="1"/>
  <c r="R34" i="2"/>
  <c r="S15" i="5"/>
  <c r="AC17" i="5"/>
  <c r="AG15" i="2"/>
  <c r="AH15" i="2" s="1"/>
  <c r="AC23" i="4"/>
  <c r="R25" i="5"/>
  <c r="W25" i="5" s="1"/>
  <c r="W22" i="5"/>
  <c r="R20" i="5"/>
  <c r="W20" i="5" s="1"/>
  <c r="W17" i="5"/>
  <c r="AG15" i="5"/>
  <c r="AH15" i="5" s="1"/>
  <c r="AH12" i="5"/>
  <c r="AH13" i="4"/>
  <c r="AG15" i="4"/>
  <c r="AH15" i="4" s="1"/>
  <c r="AK15" i="4"/>
  <c r="AL13" i="4"/>
  <c r="W28" i="2"/>
  <c r="R25" i="2"/>
  <c r="W22" i="2"/>
  <c r="W25" i="2"/>
  <c r="T35" i="2"/>
  <c r="D6" i="9" s="1"/>
  <c r="U35" i="2"/>
  <c r="E6" i="9" s="1"/>
  <c r="W14" i="2"/>
  <c r="R33" i="5"/>
  <c r="S35" i="5"/>
  <c r="C8" i="9" s="1"/>
  <c r="R14" i="4"/>
  <c r="R34" i="4" s="1"/>
  <c r="R13" i="4"/>
  <c r="R33" i="4" s="1"/>
  <c r="T35" i="4"/>
  <c r="D7" i="9" s="1"/>
  <c r="T15" i="4"/>
  <c r="U35" i="4"/>
  <c r="E7" i="9" s="1"/>
  <c r="U15" i="4"/>
  <c r="S15" i="4"/>
  <c r="R12" i="4"/>
  <c r="S35" i="2"/>
  <c r="C6" i="9" s="1"/>
  <c r="R30" i="2"/>
  <c r="W30" i="2" s="1"/>
  <c r="R32" i="5" l="1"/>
  <c r="R35" i="5" s="1"/>
  <c r="F8" i="9"/>
  <c r="E9" i="9"/>
  <c r="D9" i="9"/>
  <c r="F6" i="9"/>
  <c r="W15" i="5"/>
  <c r="W12" i="5"/>
  <c r="W12" i="4"/>
  <c r="R32" i="4"/>
  <c r="R35" i="4" s="1"/>
  <c r="AC19" i="5"/>
  <c r="AB20" i="5"/>
  <c r="AB25" i="4"/>
  <c r="AC22" i="4"/>
  <c r="R35" i="2"/>
  <c r="W13" i="4"/>
  <c r="AL15" i="4"/>
  <c r="W14" i="4"/>
  <c r="S35" i="4"/>
  <c r="C7" i="9" s="1"/>
  <c r="F7" i="9" s="1"/>
  <c r="R15" i="4"/>
  <c r="F9" i="9" l="1"/>
  <c r="C9" i="9"/>
  <c r="AC20" i="5"/>
  <c r="AC23" i="5"/>
  <c r="W15" i="4"/>
  <c r="AC25" i="4"/>
  <c r="AC24" i="4"/>
  <c r="AC22" i="5" l="1"/>
  <c r="AB25" i="5"/>
  <c r="AC27" i="4"/>
  <c r="AC28" i="4"/>
  <c r="AC22" i="2"/>
  <c r="AC25" i="5" l="1"/>
  <c r="AC24" i="5"/>
  <c r="AC29" i="4"/>
  <c r="AC24" i="2"/>
  <c r="AB25" i="2"/>
  <c r="AC23" i="2"/>
  <c r="AC27" i="5" l="1"/>
  <c r="AC28" i="5"/>
  <c r="AB30" i="4"/>
  <c r="AC30" i="4" s="1"/>
  <c r="AC25" i="2"/>
  <c r="AC29" i="5" l="1"/>
  <c r="AC27" i="2"/>
  <c r="AC28" i="2"/>
  <c r="AB30" i="5" l="1"/>
  <c r="AC30" i="5" s="1"/>
  <c r="AB30" i="2" l="1"/>
  <c r="AC30" i="2" s="1"/>
  <c r="AC29" i="2"/>
</calcChain>
</file>

<file path=xl/sharedStrings.xml><?xml version="1.0" encoding="utf-8"?>
<sst xmlns="http://schemas.openxmlformats.org/spreadsheetml/2006/main" count="950" uniqueCount="156">
  <si>
    <t>１　農地維持支払</t>
    <rPh sb="2" eb="4">
      <t>ノウチ</t>
    </rPh>
    <rPh sb="4" eb="6">
      <t>イジ</t>
    </rPh>
    <rPh sb="6" eb="8">
      <t>シハライ</t>
    </rPh>
    <phoneticPr fontId="2"/>
  </si>
  <si>
    <t>地目</t>
    <rPh sb="0" eb="2">
      <t>チモク</t>
    </rPh>
    <phoneticPr fontId="2"/>
  </si>
  <si>
    <t>田</t>
    <rPh sb="0" eb="1">
      <t>タ</t>
    </rPh>
    <phoneticPr fontId="2"/>
  </si>
  <si>
    <t>畑</t>
    <rPh sb="0" eb="1">
      <t>ハタ</t>
    </rPh>
    <phoneticPr fontId="2"/>
  </si>
  <si>
    <t>草地</t>
    <rPh sb="0" eb="2">
      <t>ソウチ</t>
    </rPh>
    <phoneticPr fontId="2"/>
  </si>
  <si>
    <t>交付単価（円/10a）</t>
    <rPh sb="0" eb="2">
      <t>コウフ</t>
    </rPh>
    <rPh sb="2" eb="4">
      <t>タンカ</t>
    </rPh>
    <rPh sb="5" eb="6">
      <t>エン</t>
    </rPh>
    <phoneticPr fontId="2"/>
  </si>
  <si>
    <t>【基本単価】</t>
    <rPh sb="1" eb="3">
      <t>キホン</t>
    </rPh>
    <rPh sb="3" eb="5">
      <t>タンカ</t>
    </rPh>
    <phoneticPr fontId="2"/>
  </si>
  <si>
    <t>２　資源向上支払（共同活動）</t>
    <rPh sb="2" eb="4">
      <t>シゲン</t>
    </rPh>
    <rPh sb="4" eb="6">
      <t>コウジョウ</t>
    </rPh>
    <rPh sb="6" eb="8">
      <t>シハライ</t>
    </rPh>
    <rPh sb="9" eb="11">
      <t>キョウドウ</t>
    </rPh>
    <rPh sb="11" eb="13">
      <t>カツドウ</t>
    </rPh>
    <phoneticPr fontId="2"/>
  </si>
  <si>
    <t>○</t>
    <phoneticPr fontId="2"/>
  </si>
  <si>
    <t>×</t>
    <phoneticPr fontId="2"/>
  </si>
  <si>
    <t>５年
未経過</t>
    <rPh sb="1" eb="2">
      <t>ネン</t>
    </rPh>
    <rPh sb="3" eb="4">
      <t>ミ</t>
    </rPh>
    <rPh sb="4" eb="6">
      <t>ケイカ</t>
    </rPh>
    <phoneticPr fontId="2"/>
  </si>
  <si>
    <t>長寿命化の取組</t>
    <rPh sb="0" eb="4">
      <t>チョウジュミョウカ</t>
    </rPh>
    <rPh sb="5" eb="7">
      <t>トリクミ</t>
    </rPh>
    <phoneticPr fontId="2"/>
  </si>
  <si>
    <t>多面的機能の増進活動取組</t>
    <rPh sb="0" eb="3">
      <t>タメンテキ</t>
    </rPh>
    <rPh sb="3" eb="5">
      <t>キノウ</t>
    </rPh>
    <rPh sb="6" eb="8">
      <t>ゾウシン</t>
    </rPh>
    <rPh sb="8" eb="10">
      <t>カツドウ</t>
    </rPh>
    <rPh sb="10" eb="12">
      <t>トリクミ</t>
    </rPh>
    <phoneticPr fontId="2"/>
  </si>
  <si>
    <t>多面的機能の更なる増進の加算</t>
    <rPh sb="0" eb="3">
      <t>タメンテキ</t>
    </rPh>
    <rPh sb="3" eb="5">
      <t>キノウ</t>
    </rPh>
    <rPh sb="6" eb="7">
      <t>サラ</t>
    </rPh>
    <rPh sb="9" eb="11">
      <t>ゾウシン</t>
    </rPh>
    <rPh sb="12" eb="14">
      <t>カサン</t>
    </rPh>
    <phoneticPr fontId="2"/>
  </si>
  <si>
    <t>農村協働力の深化活動取組</t>
    <rPh sb="0" eb="2">
      <t>ノウソン</t>
    </rPh>
    <rPh sb="2" eb="4">
      <t>キョウドウ</t>
    </rPh>
    <rPh sb="4" eb="5">
      <t>リョク</t>
    </rPh>
    <rPh sb="6" eb="8">
      <t>シンカ</t>
    </rPh>
    <rPh sb="8" eb="10">
      <t>カツドウ</t>
    </rPh>
    <rPh sb="10" eb="12">
      <t>トリクミ</t>
    </rPh>
    <phoneticPr fontId="2"/>
  </si>
  <si>
    <t>交付単価
（円/10a）</t>
    <rPh sb="0" eb="2">
      <t>コウフ</t>
    </rPh>
    <rPh sb="2" eb="4">
      <t>タンカ</t>
    </rPh>
    <rPh sb="6" eb="7">
      <t>エン</t>
    </rPh>
    <phoneticPr fontId="2"/>
  </si>
  <si>
    <t>【取組別交付単価】</t>
    <rPh sb="1" eb="3">
      <t>トリクミ</t>
    </rPh>
    <rPh sb="3" eb="4">
      <t>ベツ</t>
    </rPh>
    <rPh sb="4" eb="6">
      <t>コウフ</t>
    </rPh>
    <rPh sb="6" eb="8">
      <t>タンカ</t>
    </rPh>
    <phoneticPr fontId="2"/>
  </si>
  <si>
    <t>×</t>
    <phoneticPr fontId="2"/>
  </si>
  <si>
    <t>○</t>
    <phoneticPr fontId="2"/>
  </si>
  <si>
    <t>単価設定率</t>
    <rPh sb="0" eb="2">
      <t>タンカ</t>
    </rPh>
    <rPh sb="2" eb="4">
      <t>セッテイ</t>
    </rPh>
    <rPh sb="4" eb="5">
      <t>リツ</t>
    </rPh>
    <phoneticPr fontId="2"/>
  </si>
  <si>
    <t>取組条件</t>
    <rPh sb="0" eb="2">
      <t>トリクミ</t>
    </rPh>
    <rPh sb="2" eb="4">
      <t>ジョウケン</t>
    </rPh>
    <phoneticPr fontId="2"/>
  </si>
  <si>
    <t>取　組　条　件</t>
    <rPh sb="0" eb="1">
      <t>トリ</t>
    </rPh>
    <rPh sb="2" eb="3">
      <t>グミ</t>
    </rPh>
    <rPh sb="4" eb="5">
      <t>ジョウ</t>
    </rPh>
    <rPh sb="6" eb="7">
      <t>ケン</t>
    </rPh>
    <phoneticPr fontId="2"/>
  </si>
  <si>
    <t>○</t>
    <phoneticPr fontId="2"/>
  </si>
  <si>
    <t>取組
区分</t>
    <rPh sb="0" eb="2">
      <t>トリクミ</t>
    </rPh>
    <rPh sb="3" eb="5">
      <t>クブン</t>
    </rPh>
    <phoneticPr fontId="2"/>
  </si>
  <si>
    <t>３　資源向上支払（長寿命化）</t>
    <rPh sb="2" eb="4">
      <t>シゲン</t>
    </rPh>
    <rPh sb="4" eb="6">
      <t>コウジョウ</t>
    </rPh>
    <rPh sb="6" eb="8">
      <t>シハライ</t>
    </rPh>
    <rPh sb="9" eb="13">
      <t>チョウジュミョウカ</t>
    </rPh>
    <phoneticPr fontId="2"/>
  </si>
  <si>
    <t>直営施
工取組
・広域
組織</t>
    <rPh sb="0" eb="2">
      <t>チョクエイ</t>
    </rPh>
    <rPh sb="2" eb="3">
      <t>シ</t>
    </rPh>
    <rPh sb="4" eb="5">
      <t>コウ</t>
    </rPh>
    <rPh sb="5" eb="7">
      <t>トリクミ</t>
    </rPh>
    <rPh sb="9" eb="11">
      <t>コウイキ</t>
    </rPh>
    <rPh sb="12" eb="14">
      <t>ソシキ</t>
    </rPh>
    <phoneticPr fontId="2"/>
  </si>
  <si>
    <t>平成29年度まで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</si>
  <si>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</si>
  <si>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</si>
  <si>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</si>
  <si>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</si>
  <si>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</si>
  <si>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</si>
  <si>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単価区分　⇒</t>
    <rPh sb="0" eb="2">
      <t>タンカ</t>
    </rPh>
    <rPh sb="2" eb="4">
      <t>クブン</t>
    </rPh>
    <phoneticPr fontId="2"/>
  </si>
  <si>
    <t>単価
区分</t>
    <rPh sb="0" eb="2">
      <t>タンカ</t>
    </rPh>
    <rPh sb="3" eb="5">
      <t>クブン</t>
    </rPh>
    <phoneticPr fontId="2"/>
  </si>
  <si>
    <t>多面的機能支払交付金　農地転用等に伴う返還額算定単価</t>
    <rPh sb="0" eb="3">
      <t>タメンテキ</t>
    </rPh>
    <rPh sb="3" eb="5">
      <t>キノウ</t>
    </rPh>
    <rPh sb="5" eb="7">
      <t>シハライ</t>
    </rPh>
    <rPh sb="7" eb="10">
      <t>コウフキン</t>
    </rPh>
    <rPh sb="11" eb="13">
      <t>ノウチ</t>
    </rPh>
    <rPh sb="13" eb="15">
      <t>テンヨウ</t>
    </rPh>
    <rPh sb="15" eb="16">
      <t>トウ</t>
    </rPh>
    <rPh sb="17" eb="18">
      <t>トモナ</t>
    </rPh>
    <rPh sb="19" eb="21">
      <t>ヘンカン</t>
    </rPh>
    <rPh sb="21" eb="22">
      <t>ガク</t>
    </rPh>
    <rPh sb="22" eb="24">
      <t>サンテイ</t>
    </rPh>
    <rPh sb="24" eb="26">
      <t>タンカ</t>
    </rPh>
    <phoneticPr fontId="2"/>
  </si>
  <si>
    <t>割　当　単　価　（円/10a）</t>
    <rPh sb="0" eb="1">
      <t>ワリ</t>
    </rPh>
    <rPh sb="2" eb="3">
      <t>トウ</t>
    </rPh>
    <rPh sb="4" eb="5">
      <t>タン</t>
    </rPh>
    <rPh sb="6" eb="7">
      <t>アタイ</t>
    </rPh>
    <rPh sb="9" eb="10">
      <t>エン</t>
    </rPh>
    <phoneticPr fontId="2"/>
  </si>
  <si>
    <t>単価区分</t>
    <rPh sb="0" eb="2">
      <t>タンカ</t>
    </rPh>
    <rPh sb="2" eb="4">
      <t>クブン</t>
    </rPh>
    <phoneticPr fontId="2"/>
  </si>
  <si>
    <t>４　共同活動支援交付金（H24～H25）</t>
    <rPh sb="2" eb="4">
      <t>キョウドウ</t>
    </rPh>
    <rPh sb="4" eb="6">
      <t>カツドウ</t>
    </rPh>
    <rPh sb="6" eb="8">
      <t>シエン</t>
    </rPh>
    <rPh sb="8" eb="11">
      <t>コウフキン</t>
    </rPh>
    <phoneticPr fontId="2"/>
  </si>
  <si>
    <t>実施年度</t>
    <rPh sb="0" eb="2">
      <t>ジッシ</t>
    </rPh>
    <rPh sb="2" eb="4">
      <t>ネンド</t>
    </rPh>
    <phoneticPr fontId="2"/>
  </si>
  <si>
    <t>～</t>
    <phoneticPr fontId="2"/>
  </si>
  <si>
    <t>単
価
区
分</t>
    <rPh sb="0" eb="1">
      <t>タン</t>
    </rPh>
    <rPh sb="2" eb="3">
      <t>アタイ</t>
    </rPh>
    <rPh sb="4" eb="5">
      <t>ク</t>
    </rPh>
    <rPh sb="6" eb="7">
      <t>フン</t>
    </rPh>
    <phoneticPr fontId="2"/>
  </si>
  <si>
    <t>変更前</t>
    <rPh sb="0" eb="2">
      <t>ヘンコウ</t>
    </rPh>
    <rPh sb="2" eb="3">
      <t>マエ</t>
    </rPh>
    <phoneticPr fontId="2"/>
  </si>
  <si>
    <t>交付金対象</t>
    <rPh sb="0" eb="3">
      <t>コウフキン</t>
    </rPh>
    <rPh sb="3" eb="5">
      <t>タイショウ</t>
    </rPh>
    <phoneticPr fontId="2"/>
  </si>
  <si>
    <t>農用地面積</t>
    <rPh sb="0" eb="3">
      <t>ノウヨウチ</t>
    </rPh>
    <rPh sb="3" eb="5">
      <t>メンセキ</t>
    </rPh>
    <phoneticPr fontId="2"/>
  </si>
  <si>
    <t>(a)</t>
    <phoneticPr fontId="2"/>
  </si>
  <si>
    <t>交付金額</t>
    <rPh sb="0" eb="2">
      <t>コウフ</t>
    </rPh>
    <rPh sb="2" eb="4">
      <t>キンガク</t>
    </rPh>
    <phoneticPr fontId="2"/>
  </si>
  <si>
    <t>(円)</t>
    <rPh sb="1" eb="2">
      <t>エン</t>
    </rPh>
    <phoneticPr fontId="2"/>
  </si>
  <si>
    <t>計</t>
    <rPh sb="0" eb="1">
      <t>ケイ</t>
    </rPh>
    <phoneticPr fontId="2"/>
  </si>
  <si>
    <t>H26</t>
    <phoneticPr fontId="2"/>
  </si>
  <si>
    <t>（返還対象分）</t>
    <rPh sb="1" eb="3">
      <t>ヘンカン</t>
    </rPh>
    <rPh sb="3" eb="5">
      <t>タイショウ</t>
    </rPh>
    <rPh sb="5" eb="6">
      <t>ブン</t>
    </rPh>
    <phoneticPr fontId="2"/>
  </si>
  <si>
    <t>（返還免除分）</t>
    <rPh sb="1" eb="3">
      <t>ヘンカン</t>
    </rPh>
    <rPh sb="3" eb="5">
      <t>メンジョ</t>
    </rPh>
    <rPh sb="5" eb="6">
      <t>ブン</t>
    </rPh>
    <phoneticPr fontId="2"/>
  </si>
  <si>
    <t>（面積増減分）</t>
    <rPh sb="1" eb="3">
      <t>メンセキ</t>
    </rPh>
    <rPh sb="3" eb="5">
      <t>ゾウゲン</t>
    </rPh>
    <rPh sb="5" eb="6">
      <t>ブン</t>
    </rPh>
    <phoneticPr fontId="2"/>
  </si>
  <si>
    <t>変更後</t>
    <rPh sb="0" eb="2">
      <t>ヘンコウ</t>
    </rPh>
    <rPh sb="2" eb="3">
      <t>ゴ</t>
    </rPh>
    <phoneticPr fontId="2"/>
  </si>
  <si>
    <t>単年度</t>
    <rPh sb="0" eb="1">
      <t>タン</t>
    </rPh>
    <rPh sb="1" eb="3">
      <t>ネンド</t>
    </rPh>
    <phoneticPr fontId="2"/>
  </si>
  <si>
    <t>変更額</t>
    <rPh sb="0" eb="2">
      <t>ヘンコウ</t>
    </rPh>
    <rPh sb="2" eb="3">
      <t>ガク</t>
    </rPh>
    <phoneticPr fontId="2"/>
  </si>
  <si>
    <t>うち返還
対象額</t>
    <rPh sb="2" eb="4">
      <t>ヘンカン</t>
    </rPh>
    <rPh sb="5" eb="7">
      <t>タイショウ</t>
    </rPh>
    <rPh sb="7" eb="8">
      <t>ガク</t>
    </rPh>
    <phoneticPr fontId="2"/>
  </si>
  <si>
    <t>～</t>
    <phoneticPr fontId="2"/>
  </si>
  <si>
    <t>返　　還
対象年度</t>
    <rPh sb="0" eb="1">
      <t>ヘン</t>
    </rPh>
    <rPh sb="3" eb="4">
      <t>カエ</t>
    </rPh>
    <rPh sb="5" eb="7">
      <t>タイショウ</t>
    </rPh>
    <rPh sb="7" eb="9">
      <t>ネンド</t>
    </rPh>
    <phoneticPr fontId="2"/>
  </si>
  <si>
    <t>返　　還　　額</t>
    <rPh sb="0" eb="1">
      <t>ヘン</t>
    </rPh>
    <rPh sb="3" eb="4">
      <t>カン</t>
    </rPh>
    <rPh sb="6" eb="7">
      <t>ガク</t>
    </rPh>
    <phoneticPr fontId="2"/>
  </si>
  <si>
    <t>国費</t>
    <rPh sb="0" eb="2">
      <t>コクヒ</t>
    </rPh>
    <phoneticPr fontId="2"/>
  </si>
  <si>
    <t>県費</t>
    <rPh sb="0" eb="1">
      <t>ケン</t>
    </rPh>
    <rPh sb="1" eb="2">
      <t>ヒ</t>
    </rPh>
    <phoneticPr fontId="2"/>
  </si>
  <si>
    <t>市町村費</t>
    <rPh sb="0" eb="3">
      <t>シチョウソン</t>
    </rPh>
    <rPh sb="3" eb="4">
      <t>ヒ</t>
    </rPh>
    <phoneticPr fontId="2"/>
  </si>
  <si>
    <t>備考</t>
    <rPh sb="0" eb="2">
      <t>ビコウ</t>
    </rPh>
    <phoneticPr fontId="2"/>
  </si>
  <si>
    <t>年
数</t>
    <rPh sb="0" eb="1">
      <t>ネン</t>
    </rPh>
    <rPh sb="2" eb="3">
      <t>スウ</t>
    </rPh>
    <phoneticPr fontId="2"/>
  </si>
  <si>
    <t>活動組織(集落)名：</t>
    <rPh sb="0" eb="2">
      <t>カツドウ</t>
    </rPh>
    <rPh sb="2" eb="4">
      <t>ソシキ</t>
    </rPh>
    <rPh sb="5" eb="7">
      <t>シュウラク</t>
    </rPh>
    <rPh sb="8" eb="9">
      <t>メイ</t>
    </rPh>
    <phoneticPr fontId="2"/>
  </si>
  <si>
    <t>認定(採択)年度：</t>
    <rPh sb="0" eb="2">
      <t>ニンテイ</t>
    </rPh>
    <rPh sb="3" eb="5">
      <t>サイタク</t>
    </rPh>
    <rPh sb="6" eb="8">
      <t>ネンド</t>
    </rPh>
    <phoneticPr fontId="2"/>
  </si>
  <si>
    <t>活動期間：</t>
    <rPh sb="0" eb="2">
      <t>カツドウ</t>
    </rPh>
    <rPh sb="2" eb="4">
      <t>キカン</t>
    </rPh>
    <phoneticPr fontId="2"/>
  </si>
  <si>
    <r>
      <t>以下「リストデータ」削除禁止</t>
    </r>
    <r>
      <rPr>
        <i/>
        <sz val="36"/>
        <color rgb="FFFF0000"/>
        <rFont val="ＭＳ ゴシック"/>
        <family val="3"/>
        <charset val="128"/>
      </rPr>
      <t>！！</t>
    </r>
    <rPh sb="0" eb="2">
      <t>イカ</t>
    </rPh>
    <rPh sb="10" eb="12">
      <t>サクジョ</t>
    </rPh>
    <rPh sb="12" eb="14">
      <t>キンシ</t>
    </rPh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</si>
  <si>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</si>
  <si>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</si>
  <si>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</si>
  <si>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</si>
  <si>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</si>
  <si>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</si>
  <si>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</si>
  <si>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</si>
  <si>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</si>
  <si>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</si>
  <si>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H31</t>
    <phoneticPr fontId="2"/>
  </si>
  <si>
    <t>R01</t>
    <phoneticPr fontId="2"/>
  </si>
  <si>
    <t>R02</t>
    <phoneticPr fontId="2"/>
  </si>
  <si>
    <t>R03</t>
    <phoneticPr fontId="2"/>
  </si>
  <si>
    <t>R04</t>
    <phoneticPr fontId="2"/>
  </si>
  <si>
    <t>R05</t>
    <phoneticPr fontId="2"/>
  </si>
  <si>
    <t>【農地維持支払交付金】</t>
    <rPh sb="1" eb="3">
      <t>ノウチ</t>
    </rPh>
    <rPh sb="3" eb="5">
      <t>イジ</t>
    </rPh>
    <rPh sb="5" eb="7">
      <t>シハライ</t>
    </rPh>
    <rPh sb="7" eb="10">
      <t>コウフキン</t>
    </rPh>
    <phoneticPr fontId="2"/>
  </si>
  <si>
    <t>【共同活動支援交付金】</t>
    <rPh sb="1" eb="3">
      <t>キョウドウ</t>
    </rPh>
    <rPh sb="3" eb="5">
      <t>カツドウ</t>
    </rPh>
    <rPh sb="5" eb="7">
      <t>シエン</t>
    </rPh>
    <rPh sb="7" eb="10">
      <t>コウフキン</t>
    </rPh>
    <phoneticPr fontId="2"/>
  </si>
  <si>
    <t>【資源向上支払交付金（施設の長寿命化のための活動を除く）】</t>
    <rPh sb="1" eb="3">
      <t>シゲン</t>
    </rPh>
    <rPh sb="3" eb="5">
      <t>コウジョウ</t>
    </rPh>
    <rPh sb="5" eb="7">
      <t>シハライ</t>
    </rPh>
    <rPh sb="7" eb="10">
      <t>コウフキン</t>
    </rPh>
    <rPh sb="11" eb="13">
      <t>シセツ</t>
    </rPh>
    <rPh sb="14" eb="18">
      <t>チョウジュミョウカ</t>
    </rPh>
    <rPh sb="22" eb="24">
      <t>カツドウ</t>
    </rPh>
    <rPh sb="25" eb="26">
      <t>ノゾ</t>
    </rPh>
    <phoneticPr fontId="2"/>
  </si>
  <si>
    <t>【資源向上支払交付金（施設の長寿命化のための活動：H29返還額）】</t>
    <rPh sb="1" eb="3">
      <t>シゲン</t>
    </rPh>
    <rPh sb="3" eb="5">
      <t>コウジョウ</t>
    </rPh>
    <rPh sb="5" eb="7">
      <t>シハライ</t>
    </rPh>
    <rPh sb="7" eb="10">
      <t>コウフキン</t>
    </rPh>
    <rPh sb="11" eb="13">
      <t>シセツ</t>
    </rPh>
    <rPh sb="14" eb="18">
      <t>チョウジュミョウカ</t>
    </rPh>
    <rPh sb="22" eb="24">
      <t>カツドウ</t>
    </rPh>
    <rPh sb="28" eb="30">
      <t>ヘンカン</t>
    </rPh>
    <rPh sb="30" eb="31">
      <t>ガク</t>
    </rPh>
    <phoneticPr fontId="2"/>
  </si>
  <si>
    <t>【資源向上支払交付金（施設の長寿命化のための活動：H28返還額）】</t>
    <rPh sb="1" eb="3">
      <t>シゲン</t>
    </rPh>
    <rPh sb="3" eb="5">
      <t>コウジョウ</t>
    </rPh>
    <rPh sb="5" eb="7">
      <t>シハライ</t>
    </rPh>
    <rPh sb="7" eb="10">
      <t>コウフキン</t>
    </rPh>
    <rPh sb="11" eb="13">
      <t>シセツ</t>
    </rPh>
    <rPh sb="14" eb="18">
      <t>チョウジュミョウカ</t>
    </rPh>
    <rPh sb="22" eb="24">
      <t>カツドウ</t>
    </rPh>
    <rPh sb="28" eb="30">
      <t>ヘンカン</t>
    </rPh>
    <rPh sb="30" eb="31">
      <t>ガク</t>
    </rPh>
    <phoneticPr fontId="2"/>
  </si>
  <si>
    <t>【資源向上支払交付金（施設の長寿命化のための活動：H30返還額）】</t>
    <rPh sb="1" eb="3">
      <t>シゲン</t>
    </rPh>
    <rPh sb="3" eb="5">
      <t>コウジョウ</t>
    </rPh>
    <rPh sb="5" eb="7">
      <t>シハライ</t>
    </rPh>
    <rPh sb="7" eb="10">
      <t>コウフキン</t>
    </rPh>
    <rPh sb="11" eb="13">
      <t>シセツ</t>
    </rPh>
    <rPh sb="14" eb="18">
      <t>チョウジュミョウカ</t>
    </rPh>
    <rPh sb="22" eb="24">
      <t>カツドウ</t>
    </rPh>
    <rPh sb="28" eb="30">
      <t>ヘンカン</t>
    </rPh>
    <rPh sb="30" eb="31">
      <t>ガク</t>
    </rPh>
    <phoneticPr fontId="2"/>
  </si>
  <si>
    <t>【資源向上支払交付金（施設の長寿命化のための活動：R01返還額）】</t>
    <rPh sb="1" eb="3">
      <t>シゲン</t>
    </rPh>
    <rPh sb="3" eb="5">
      <t>コウジョウ</t>
    </rPh>
    <rPh sb="5" eb="7">
      <t>シハライ</t>
    </rPh>
    <rPh sb="7" eb="10">
      <t>コウフキン</t>
    </rPh>
    <rPh sb="11" eb="13">
      <t>シセツ</t>
    </rPh>
    <rPh sb="14" eb="18">
      <t>チョウジュミョウカ</t>
    </rPh>
    <rPh sb="22" eb="24">
      <t>カツドウ</t>
    </rPh>
    <rPh sb="28" eb="30">
      <t>ヘンカン</t>
    </rPh>
    <rPh sb="30" eb="31">
      <t>ガク</t>
    </rPh>
    <phoneticPr fontId="2"/>
  </si>
  <si>
    <t>【資源向上支払交付金（施設の長寿命化のための活動：R02返還額）】</t>
    <rPh sb="1" eb="3">
      <t>シゲン</t>
    </rPh>
    <rPh sb="3" eb="5">
      <t>コウジョウ</t>
    </rPh>
    <rPh sb="5" eb="7">
      <t>シハライ</t>
    </rPh>
    <rPh sb="7" eb="10">
      <t>コウフキン</t>
    </rPh>
    <rPh sb="11" eb="13">
      <t>シセツ</t>
    </rPh>
    <rPh sb="14" eb="18">
      <t>チョウジュミョウカ</t>
    </rPh>
    <rPh sb="22" eb="24">
      <t>カツドウ</t>
    </rPh>
    <rPh sb="28" eb="30">
      <t>ヘンカン</t>
    </rPh>
    <rPh sb="30" eb="31">
      <t>ガク</t>
    </rPh>
    <phoneticPr fontId="2"/>
  </si>
  <si>
    <t>【資源向上支払交付金（施設の長寿命化のための活動：R03返還額）】</t>
    <rPh sb="1" eb="3">
      <t>シゲン</t>
    </rPh>
    <rPh sb="3" eb="5">
      <t>コウジョウ</t>
    </rPh>
    <rPh sb="5" eb="7">
      <t>シハライ</t>
    </rPh>
    <rPh sb="7" eb="10">
      <t>コウフキン</t>
    </rPh>
    <rPh sb="11" eb="13">
      <t>シセツ</t>
    </rPh>
    <rPh sb="14" eb="18">
      <t>チョウジュミョウカ</t>
    </rPh>
    <rPh sb="22" eb="24">
      <t>カツドウ</t>
    </rPh>
    <rPh sb="28" eb="30">
      <t>ヘンカン</t>
    </rPh>
    <rPh sb="30" eb="31">
      <t>ガク</t>
    </rPh>
    <phoneticPr fontId="2"/>
  </si>
  <si>
    <t>【資源向上支払交付金（施設の長寿命化のための活動：R04返還額）】</t>
    <rPh sb="1" eb="3">
      <t>シゲン</t>
    </rPh>
    <rPh sb="3" eb="5">
      <t>コウジョウ</t>
    </rPh>
    <rPh sb="5" eb="7">
      <t>シハライ</t>
    </rPh>
    <rPh sb="7" eb="10">
      <t>コウフキン</t>
    </rPh>
    <rPh sb="11" eb="13">
      <t>シセツ</t>
    </rPh>
    <rPh sb="14" eb="18">
      <t>チョウジュミョウカ</t>
    </rPh>
    <rPh sb="22" eb="24">
      <t>カツドウ</t>
    </rPh>
    <rPh sb="28" eb="30">
      <t>ヘンカン</t>
    </rPh>
    <rPh sb="30" eb="31">
      <t>ガク</t>
    </rPh>
    <phoneticPr fontId="2"/>
  </si>
  <si>
    <t>【資源向上支払交付金（施設の長寿命化のための活動：R05返還額）】</t>
    <rPh sb="1" eb="3">
      <t>シゲン</t>
    </rPh>
    <rPh sb="3" eb="5">
      <t>コウジョウ</t>
    </rPh>
    <rPh sb="5" eb="7">
      <t>シハライ</t>
    </rPh>
    <rPh sb="7" eb="10">
      <t>コウフキン</t>
    </rPh>
    <rPh sb="11" eb="13">
      <t>シセツ</t>
    </rPh>
    <rPh sb="14" eb="18">
      <t>チョウジュミョウカ</t>
    </rPh>
    <rPh sb="22" eb="24">
      <t>カツドウ</t>
    </rPh>
    <rPh sb="28" eb="30">
      <t>ヘンカン</t>
    </rPh>
    <rPh sb="30" eb="31">
      <t>ガク</t>
    </rPh>
    <phoneticPr fontId="2"/>
  </si>
  <si>
    <t>変更面積</t>
    <rPh sb="0" eb="2">
      <t>ヘンコウ</t>
    </rPh>
    <rPh sb="2" eb="4">
      <t>メンセキ</t>
    </rPh>
    <phoneticPr fontId="2"/>
  </si>
  <si>
    <t>合　計</t>
    <rPh sb="0" eb="1">
      <t>ゴウ</t>
    </rPh>
    <rPh sb="2" eb="3">
      <t>ケイ</t>
    </rPh>
    <phoneticPr fontId="2"/>
  </si>
  <si>
    <t>農地維持支払交付金</t>
    <rPh sb="0" eb="2">
      <t>ノウチ</t>
    </rPh>
    <rPh sb="2" eb="4">
      <t>イジ</t>
    </rPh>
    <rPh sb="4" eb="6">
      <t>シハライ</t>
    </rPh>
    <rPh sb="6" eb="9">
      <t>コウフキン</t>
    </rPh>
    <phoneticPr fontId="2"/>
  </si>
  <si>
    <t>基本単価</t>
    <rPh sb="0" eb="2">
      <t>キホン</t>
    </rPh>
    <rPh sb="2" eb="4">
      <t>タンカ</t>
    </rPh>
    <phoneticPr fontId="2"/>
  </si>
  <si>
    <t>小規模加算単価</t>
    <rPh sb="0" eb="1">
      <t>コ</t>
    </rPh>
    <rPh sb="1" eb="3">
      <t>キボ</t>
    </rPh>
    <rPh sb="3" eb="5">
      <t>カサン</t>
    </rPh>
    <rPh sb="5" eb="7">
      <t>タンカ</t>
    </rPh>
    <phoneticPr fontId="2"/>
  </si>
  <si>
    <t>共同活動支援交付金</t>
    <rPh sb="0" eb="2">
      <t>キョウドウ</t>
    </rPh>
    <rPh sb="2" eb="4">
      <t>カツドウ</t>
    </rPh>
    <rPh sb="4" eb="6">
      <t>シエン</t>
    </rPh>
    <rPh sb="6" eb="9">
      <t>コウフキン</t>
    </rPh>
    <phoneticPr fontId="2"/>
  </si>
  <si>
    <t>基本単価×75%</t>
    <rPh sb="0" eb="2">
      <t>キホン</t>
    </rPh>
    <rPh sb="2" eb="4">
      <t>タンカ</t>
    </rPh>
    <phoneticPr fontId="2"/>
  </si>
  <si>
    <t>【農地維持支払交付金（小規模加算単価分のみ】</t>
    <rPh sb="1" eb="3">
      <t>ノウチ</t>
    </rPh>
    <rPh sb="3" eb="5">
      <t>イジ</t>
    </rPh>
    <rPh sb="5" eb="7">
      <t>シハライ</t>
    </rPh>
    <rPh sb="7" eb="10">
      <t>コウフキン</t>
    </rPh>
    <rPh sb="11" eb="12">
      <t>コ</t>
    </rPh>
    <rPh sb="12" eb="14">
      <t>キボ</t>
    </rPh>
    <rPh sb="14" eb="16">
      <t>カサン</t>
    </rPh>
    <rPh sb="16" eb="18">
      <t>タンカ</t>
    </rPh>
    <rPh sb="18" eb="19">
      <t>ブン</t>
    </rPh>
    <phoneticPr fontId="2"/>
  </si>
  <si>
    <t>５年未経過
長寿命化取組</t>
    <rPh sb="1" eb="2">
      <t>ネン</t>
    </rPh>
    <rPh sb="2" eb="3">
      <t>ミ</t>
    </rPh>
    <rPh sb="3" eb="5">
      <t>ケイカ</t>
    </rPh>
    <rPh sb="6" eb="10">
      <t>チョウジュミョウカ</t>
    </rPh>
    <rPh sb="10" eb="12">
      <t>トリクミ</t>
    </rPh>
    <phoneticPr fontId="2"/>
  </si>
  <si>
    <t>多面的機能の更なる増進の取組</t>
    <rPh sb="0" eb="3">
      <t>タメンテキ</t>
    </rPh>
    <rPh sb="3" eb="5">
      <t>キノウ</t>
    </rPh>
    <rPh sb="6" eb="7">
      <t>サラ</t>
    </rPh>
    <rPh sb="9" eb="11">
      <t>ゾウシン</t>
    </rPh>
    <rPh sb="12" eb="14">
      <t>トリクミ</t>
    </rPh>
    <phoneticPr fontId="2"/>
  </si>
  <si>
    <t>農村協働力の深化の活動取組</t>
    <rPh sb="0" eb="2">
      <t>ノウソン</t>
    </rPh>
    <rPh sb="2" eb="4">
      <t>キョウドウ</t>
    </rPh>
    <rPh sb="4" eb="5">
      <t>リョク</t>
    </rPh>
    <rPh sb="6" eb="8">
      <t>シンカ</t>
    </rPh>
    <rPh sb="9" eb="11">
      <t>カツドウ</t>
    </rPh>
    <rPh sb="11" eb="13">
      <t>トリクミ</t>
    </rPh>
    <phoneticPr fontId="2"/>
  </si>
  <si>
    <t>×○××</t>
    <phoneticPr fontId="2"/>
  </si>
  <si>
    <t>××××</t>
    <phoneticPr fontId="2"/>
  </si>
  <si>
    <t>○○××</t>
    <phoneticPr fontId="2"/>
  </si>
  <si>
    <t>○×××</t>
    <phoneticPr fontId="2"/>
  </si>
  <si>
    <t>×○○○</t>
    <phoneticPr fontId="2"/>
  </si>
  <si>
    <t>×○○×</t>
    <phoneticPr fontId="2"/>
  </si>
  <si>
    <t>○○○○</t>
    <phoneticPr fontId="2"/>
  </si>
  <si>
    <t>○○○×</t>
    <phoneticPr fontId="2"/>
  </si>
  <si>
    <t>資源向上支払【共同活動】交付金取組別単価</t>
    <rPh sb="0" eb="2">
      <t>シゲン</t>
    </rPh>
    <rPh sb="2" eb="4">
      <t>コウジョウ</t>
    </rPh>
    <rPh sb="4" eb="6">
      <t>シハライ</t>
    </rPh>
    <rPh sb="7" eb="9">
      <t>キョウドウ</t>
    </rPh>
    <rPh sb="9" eb="11">
      <t>カツドウ</t>
    </rPh>
    <rPh sb="12" eb="15">
      <t>コウフキン</t>
    </rPh>
    <rPh sb="15" eb="17">
      <t>トリクミ</t>
    </rPh>
    <rPh sb="17" eb="18">
      <t>ベツ</t>
    </rPh>
    <rPh sb="18" eb="20">
      <t>タンカ</t>
    </rPh>
    <phoneticPr fontId="2"/>
  </si>
  <si>
    <t>【資源向上支払交付金（施設の長寿命化のための活動）】</t>
    <rPh sb="1" eb="3">
      <t>シゲン</t>
    </rPh>
    <rPh sb="3" eb="5">
      <t>コウジョウ</t>
    </rPh>
    <rPh sb="5" eb="7">
      <t>シハライ</t>
    </rPh>
    <rPh sb="7" eb="10">
      <t>コウフキン</t>
    </rPh>
    <rPh sb="11" eb="13">
      <t>シセツ</t>
    </rPh>
    <rPh sb="14" eb="18">
      <t>チョウジュミョウカ</t>
    </rPh>
    <rPh sb="22" eb="24">
      <t>カツドウ</t>
    </rPh>
    <phoneticPr fontId="2"/>
  </si>
  <si>
    <t>単
価</t>
    <rPh sb="0" eb="1">
      <t>タン</t>
    </rPh>
    <rPh sb="2" eb="3">
      <t>アタイ</t>
    </rPh>
    <phoneticPr fontId="2"/>
  </si>
  <si>
    <t>　☞　単価を確認の上、Ｄ列（単価区分）へ番号を入力してください。</t>
    <rPh sb="3" eb="5">
      <t>タンカ</t>
    </rPh>
    <rPh sb="6" eb="8">
      <t>カクニン</t>
    </rPh>
    <rPh sb="9" eb="10">
      <t>ウエ</t>
    </rPh>
    <rPh sb="12" eb="13">
      <t>レツ</t>
    </rPh>
    <rPh sb="14" eb="16">
      <t>タンカ</t>
    </rPh>
    <rPh sb="16" eb="18">
      <t>クブン</t>
    </rPh>
    <rPh sb="20" eb="22">
      <t>バンゴウ</t>
    </rPh>
    <rPh sb="23" eb="25">
      <t>ニュウリョク</t>
    </rPh>
    <phoneticPr fontId="2"/>
  </si>
  <si>
    <t>　　　　単価を確認の上、Ｄ列（単価区分）へ番号を入力してください。　☜</t>
    <rPh sb="4" eb="6">
      <t>タンカ</t>
    </rPh>
    <rPh sb="7" eb="9">
      <t>カクニン</t>
    </rPh>
    <rPh sb="10" eb="11">
      <t>ウエ</t>
    </rPh>
    <rPh sb="13" eb="14">
      <t>レツ</t>
    </rPh>
    <rPh sb="15" eb="17">
      <t>タンカ</t>
    </rPh>
    <rPh sb="17" eb="19">
      <t>クブン</t>
    </rPh>
    <rPh sb="21" eb="23">
      <t>バンゴウ</t>
    </rPh>
    <rPh sb="24" eb="26">
      <t>ニュウリョク</t>
    </rPh>
    <phoneticPr fontId="2"/>
  </si>
  <si>
    <t>多面的機能支払交付金　農地転用等に伴う返還額算定表（農地維持支払交付金・共同活動支援交付金分）【様式１】</t>
    <rPh sb="0" eb="3">
      <t>タメンテキ</t>
    </rPh>
    <rPh sb="3" eb="5">
      <t>キノウ</t>
    </rPh>
    <rPh sb="5" eb="7">
      <t>シハライ</t>
    </rPh>
    <rPh sb="7" eb="10">
      <t>コウフキン</t>
    </rPh>
    <rPh sb="11" eb="13">
      <t>ノウチ</t>
    </rPh>
    <rPh sb="13" eb="15">
      <t>テンヨウ</t>
    </rPh>
    <rPh sb="15" eb="16">
      <t>トウ</t>
    </rPh>
    <rPh sb="17" eb="18">
      <t>トモナ</t>
    </rPh>
    <rPh sb="19" eb="21">
      <t>ヘンカン</t>
    </rPh>
    <rPh sb="21" eb="22">
      <t>ガク</t>
    </rPh>
    <rPh sb="22" eb="24">
      <t>サンテイ</t>
    </rPh>
    <rPh sb="24" eb="25">
      <t>ヒョウ</t>
    </rPh>
    <rPh sb="26" eb="28">
      <t>ノウチ</t>
    </rPh>
    <rPh sb="28" eb="30">
      <t>イジ</t>
    </rPh>
    <rPh sb="30" eb="32">
      <t>シハライ</t>
    </rPh>
    <rPh sb="32" eb="35">
      <t>コウフキン</t>
    </rPh>
    <rPh sb="36" eb="38">
      <t>キョウドウ</t>
    </rPh>
    <rPh sb="38" eb="40">
      <t>カツドウ</t>
    </rPh>
    <rPh sb="40" eb="42">
      <t>シエン</t>
    </rPh>
    <rPh sb="42" eb="45">
      <t>コウフキン</t>
    </rPh>
    <rPh sb="45" eb="46">
      <t>ブン</t>
    </rPh>
    <rPh sb="48" eb="50">
      <t>ヨウシキ</t>
    </rPh>
    <phoneticPr fontId="2"/>
  </si>
  <si>
    <t>多面的機能支払交付金　農地転用等に伴う返還額算定表（資源向上支払【共同活動】交付金分）【様式２】</t>
    <rPh sb="0" eb="3">
      <t>タメンテキ</t>
    </rPh>
    <rPh sb="3" eb="5">
      <t>キノウ</t>
    </rPh>
    <rPh sb="5" eb="7">
      <t>シハライ</t>
    </rPh>
    <rPh sb="7" eb="10">
      <t>コウフキン</t>
    </rPh>
    <rPh sb="11" eb="13">
      <t>ノウチ</t>
    </rPh>
    <rPh sb="13" eb="15">
      <t>テンヨウ</t>
    </rPh>
    <rPh sb="15" eb="16">
      <t>トウ</t>
    </rPh>
    <rPh sb="17" eb="18">
      <t>トモナ</t>
    </rPh>
    <rPh sb="19" eb="21">
      <t>ヘンカン</t>
    </rPh>
    <rPh sb="21" eb="22">
      <t>ガク</t>
    </rPh>
    <rPh sb="22" eb="24">
      <t>サンテイ</t>
    </rPh>
    <rPh sb="24" eb="25">
      <t>ヒョウ</t>
    </rPh>
    <rPh sb="26" eb="28">
      <t>シゲン</t>
    </rPh>
    <rPh sb="28" eb="30">
      <t>コウジョウ</t>
    </rPh>
    <rPh sb="30" eb="32">
      <t>シハライ</t>
    </rPh>
    <rPh sb="33" eb="35">
      <t>キョウドウ</t>
    </rPh>
    <rPh sb="35" eb="37">
      <t>カツドウ</t>
    </rPh>
    <rPh sb="38" eb="41">
      <t>コウフキン</t>
    </rPh>
    <rPh sb="41" eb="42">
      <t>ブン</t>
    </rPh>
    <rPh sb="44" eb="46">
      <t>ヨウシキ</t>
    </rPh>
    <phoneticPr fontId="2"/>
  </si>
  <si>
    <t>多面的機能支払交付金　農地転用等に伴う返還額算定表（資源向上支払【長寿命化】交付金分）【様式３】</t>
    <rPh sb="0" eb="3">
      <t>タメンテキ</t>
    </rPh>
    <rPh sb="3" eb="5">
      <t>キノウ</t>
    </rPh>
    <rPh sb="5" eb="7">
      <t>シハライ</t>
    </rPh>
    <rPh sb="7" eb="10">
      <t>コウフキン</t>
    </rPh>
    <rPh sb="11" eb="13">
      <t>ノウチ</t>
    </rPh>
    <rPh sb="13" eb="15">
      <t>テンヨウ</t>
    </rPh>
    <rPh sb="15" eb="16">
      <t>トウ</t>
    </rPh>
    <rPh sb="17" eb="18">
      <t>トモナ</t>
    </rPh>
    <rPh sb="19" eb="21">
      <t>ヘンカン</t>
    </rPh>
    <rPh sb="21" eb="22">
      <t>ガク</t>
    </rPh>
    <rPh sb="22" eb="24">
      <t>サンテイ</t>
    </rPh>
    <rPh sb="24" eb="25">
      <t>ヒョウ</t>
    </rPh>
    <rPh sb="26" eb="28">
      <t>シゲン</t>
    </rPh>
    <rPh sb="28" eb="30">
      <t>コウジョウ</t>
    </rPh>
    <rPh sb="30" eb="32">
      <t>シハライ</t>
    </rPh>
    <rPh sb="33" eb="37">
      <t>チョウジュミョウカ</t>
    </rPh>
    <rPh sb="38" eb="41">
      <t>コウフキン</t>
    </rPh>
    <rPh sb="41" eb="42">
      <t>ブン</t>
    </rPh>
    <rPh sb="44" eb="46">
      <t>ヨウシキ</t>
    </rPh>
    <phoneticPr fontId="2"/>
  </si>
  <si>
    <t>【凡例】　○：取組あり　　×：取組なし</t>
    <rPh sb="1" eb="3">
      <t>ハンレイ</t>
    </rPh>
    <rPh sb="7" eb="9">
      <t>トリクミ</t>
    </rPh>
    <rPh sb="15" eb="17">
      <t>トリクミ</t>
    </rPh>
    <phoneticPr fontId="2"/>
  </si>
  <si>
    <t>【小規模加算単価】</t>
    <rPh sb="1" eb="2">
      <t>コ</t>
    </rPh>
    <rPh sb="2" eb="4">
      <t>キボ</t>
    </rPh>
    <rPh sb="4" eb="6">
      <t>カサン</t>
    </rPh>
    <rPh sb="6" eb="8">
      <t>タンカ</t>
    </rPh>
    <phoneticPr fontId="2"/>
  </si>
  <si>
    <t>（凡例）　該当又は取組あり：○　　該当又は取組なし：×</t>
    <rPh sb="1" eb="3">
      <t>ハンレイ</t>
    </rPh>
    <rPh sb="5" eb="7">
      <t>ガイトウ</t>
    </rPh>
    <rPh sb="7" eb="8">
      <t>マタ</t>
    </rPh>
    <rPh sb="9" eb="11">
      <t>トリクミ</t>
    </rPh>
    <rPh sb="17" eb="19">
      <t>ガイトウ</t>
    </rPh>
    <rPh sb="19" eb="20">
      <t>マタ</t>
    </rPh>
    <rPh sb="21" eb="23">
      <t>トリクミ</t>
    </rPh>
    <phoneticPr fontId="2"/>
  </si>
  <si>
    <t>○○活動組織（市町村名）</t>
    <rPh sb="2" eb="4">
      <t>カツドウ</t>
    </rPh>
    <rPh sb="4" eb="6">
      <t>ソシキ</t>
    </rPh>
    <rPh sb="6" eb="7">
      <t>ゼンカイ</t>
    </rPh>
    <rPh sb="7" eb="10">
      <t>シチョウソン</t>
    </rPh>
    <rPh sb="10" eb="11">
      <t>メイ</t>
    </rPh>
    <phoneticPr fontId="2"/>
  </si>
  <si>
    <t>　　　年度</t>
    <rPh sb="3" eb="5">
      <t>ネンド</t>
    </rPh>
    <phoneticPr fontId="2"/>
  </si>
  <si>
    <t>　　　年度～　　　年度</t>
    <rPh sb="3" eb="5">
      <t>ネンド</t>
    </rPh>
    <rPh sb="9" eb="11">
      <t>ネンド</t>
    </rPh>
    <phoneticPr fontId="2"/>
  </si>
  <si>
    <t>変更前交付金内訳</t>
    <rPh sb="0" eb="2">
      <t>ヘンコウ</t>
    </rPh>
    <rPh sb="2" eb="3">
      <t>マエ</t>
    </rPh>
    <rPh sb="3" eb="6">
      <t>コウフキン</t>
    </rPh>
    <rPh sb="6" eb="8">
      <t>ウチワケ</t>
    </rPh>
    <phoneticPr fontId="2"/>
  </si>
  <si>
    <t>市町村費</t>
    <rPh sb="0" eb="3">
      <t>シチョウソン</t>
    </rPh>
    <rPh sb="3" eb="4">
      <t>ヒ</t>
    </rPh>
    <phoneticPr fontId="2"/>
  </si>
  <si>
    <t>県費</t>
    <rPh sb="0" eb="1">
      <t>ケン</t>
    </rPh>
    <rPh sb="1" eb="2">
      <t>ヒ</t>
    </rPh>
    <phoneticPr fontId="2"/>
  </si>
  <si>
    <t>国費</t>
    <rPh sb="0" eb="1">
      <t>クニ</t>
    </rPh>
    <rPh sb="1" eb="2">
      <t>ヒ</t>
    </rPh>
    <phoneticPr fontId="2"/>
  </si>
  <si>
    <t>計</t>
    <rPh sb="0" eb="1">
      <t>ケイ</t>
    </rPh>
    <phoneticPr fontId="2"/>
  </si>
  <si>
    <t>変更後交付金内訳</t>
    <rPh sb="0" eb="2">
      <t>ヘンコウ</t>
    </rPh>
    <rPh sb="2" eb="3">
      <t>ゴ</t>
    </rPh>
    <rPh sb="3" eb="6">
      <t>コウフキン</t>
    </rPh>
    <rPh sb="6" eb="8">
      <t>ウチワケ</t>
    </rPh>
    <phoneticPr fontId="2"/>
  </si>
  <si>
    <t>返還額内訳</t>
    <rPh sb="0" eb="2">
      <t>ヘンカン</t>
    </rPh>
    <rPh sb="2" eb="3">
      <t>ガク</t>
    </rPh>
    <rPh sb="3" eb="5">
      <t>ウチワケ</t>
    </rPh>
    <phoneticPr fontId="2"/>
  </si>
  <si>
    <t>⇒計算セル</t>
    <rPh sb="1" eb="3">
      <t>ケイサン</t>
    </rPh>
    <phoneticPr fontId="2"/>
  </si>
  <si>
    <t>【令和２年度　交付金交付対象農用地面積（参考）】</t>
    <rPh sb="1" eb="3">
      <t>レイワ</t>
    </rPh>
    <rPh sb="4" eb="6">
      <t>ネンド</t>
    </rPh>
    <rPh sb="7" eb="10">
      <t>コウフキン</t>
    </rPh>
    <rPh sb="10" eb="12">
      <t>コウフ</t>
    </rPh>
    <rPh sb="12" eb="14">
      <t>タイショウ</t>
    </rPh>
    <rPh sb="14" eb="17">
      <t>ノウヨウチ</t>
    </rPh>
    <rPh sb="17" eb="19">
      <t>メンセキ</t>
    </rPh>
    <rPh sb="20" eb="22">
      <t>サンコウ</t>
    </rPh>
    <phoneticPr fontId="2"/>
  </si>
  <si>
    <t>【令和３年度　交付金交付対象農用地面積（参考）】</t>
    <rPh sb="1" eb="3">
      <t>レイワ</t>
    </rPh>
    <rPh sb="4" eb="6">
      <t>ネンド</t>
    </rPh>
    <rPh sb="7" eb="10">
      <t>コウフキン</t>
    </rPh>
    <rPh sb="10" eb="12">
      <t>コウフ</t>
    </rPh>
    <rPh sb="12" eb="14">
      <t>タイショウ</t>
    </rPh>
    <rPh sb="14" eb="17">
      <t>ノウヨウチ</t>
    </rPh>
    <rPh sb="17" eb="19">
      <t>メンセキ</t>
    </rPh>
    <rPh sb="20" eb="22">
      <t>サンコウ</t>
    </rPh>
    <phoneticPr fontId="2"/>
  </si>
  <si>
    <t>【令和４年度　交付金交付対象農用地面積（参考）】</t>
    <rPh sb="1" eb="3">
      <t>レイワ</t>
    </rPh>
    <rPh sb="4" eb="6">
      <t>ネンド</t>
    </rPh>
    <rPh sb="7" eb="10">
      <t>コウフキン</t>
    </rPh>
    <rPh sb="10" eb="12">
      <t>コウフ</t>
    </rPh>
    <rPh sb="12" eb="14">
      <t>タイショウ</t>
    </rPh>
    <rPh sb="14" eb="17">
      <t>ノウヨウチ</t>
    </rPh>
    <rPh sb="17" eb="19">
      <t>メンセキ</t>
    </rPh>
    <rPh sb="20" eb="22">
      <t>サンコウ</t>
    </rPh>
    <phoneticPr fontId="2"/>
  </si>
  <si>
    <t>令和３年度</t>
    <rPh sb="0" eb="2">
      <t>レイワ</t>
    </rPh>
    <rPh sb="3" eb="5">
      <t>ネンド</t>
    </rPh>
    <phoneticPr fontId="2"/>
  </si>
  <si>
    <t>農地維持支払・共同活動支援</t>
    <rPh sb="0" eb="2">
      <t>ノウチ</t>
    </rPh>
    <rPh sb="2" eb="4">
      <t>イジ</t>
    </rPh>
    <rPh sb="4" eb="6">
      <t>シハライ</t>
    </rPh>
    <rPh sb="7" eb="9">
      <t>キョウドウ</t>
    </rPh>
    <rPh sb="9" eb="11">
      <t>カツドウ</t>
    </rPh>
    <rPh sb="11" eb="13">
      <t>シエン</t>
    </rPh>
    <phoneticPr fontId="2"/>
  </si>
  <si>
    <t>資源向上支払（共同活動）</t>
    <rPh sb="0" eb="2">
      <t>シゲン</t>
    </rPh>
    <rPh sb="2" eb="4">
      <t>コウジョウ</t>
    </rPh>
    <rPh sb="4" eb="6">
      <t>シハライ</t>
    </rPh>
    <rPh sb="7" eb="9">
      <t>キョウドウ</t>
    </rPh>
    <rPh sb="9" eb="11">
      <t>カツドウ</t>
    </rPh>
    <phoneticPr fontId="2"/>
  </si>
  <si>
    <t>資源向上支払（長寿命化）</t>
    <rPh sb="0" eb="2">
      <t>シゲン</t>
    </rPh>
    <rPh sb="2" eb="4">
      <t>コウジョウ</t>
    </rPh>
    <rPh sb="4" eb="6">
      <t>シハライ</t>
    </rPh>
    <rPh sb="7" eb="8">
      <t>チョウ</t>
    </rPh>
    <rPh sb="8" eb="10">
      <t>ジュミョウ</t>
    </rPh>
    <rPh sb="10" eb="11">
      <t>カ</t>
    </rPh>
    <phoneticPr fontId="2"/>
  </si>
  <si>
    <t>返還額集計表</t>
    <rPh sb="0" eb="3">
      <t>ヘンカンガク</t>
    </rPh>
    <rPh sb="3" eb="6">
      <t>シュウケイヒョウ</t>
    </rPh>
    <phoneticPr fontId="2"/>
  </si>
  <si>
    <t>（単位：円）</t>
    <rPh sb="1" eb="3">
      <t>タンイ</t>
    </rPh>
    <rPh sb="4" eb="5">
      <t>エン</t>
    </rPh>
    <phoneticPr fontId="2"/>
  </si>
  <si>
    <t>活動組織名</t>
    <rPh sb="0" eb="5">
      <t>カツドウソシキメイ</t>
    </rPh>
    <phoneticPr fontId="2"/>
  </si>
  <si>
    <t>交付金区分</t>
    <rPh sb="0" eb="3">
      <t>コウフキン</t>
    </rPh>
    <rPh sb="3" eb="4">
      <t>ク</t>
    </rPh>
    <rPh sb="4" eb="5">
      <t>ブン</t>
    </rPh>
    <phoneticPr fontId="2"/>
  </si>
  <si>
    <t>☞　単価を確認の上、Ｄ列（単価区分）へ番号を入力してください。</t>
    <rPh sb="2" eb="4">
      <t>タンカ</t>
    </rPh>
    <rPh sb="5" eb="7">
      <t>カクニン</t>
    </rPh>
    <rPh sb="8" eb="9">
      <t>ウエ</t>
    </rPh>
    <rPh sb="11" eb="12">
      <t>レツ</t>
    </rPh>
    <rPh sb="13" eb="15">
      <t>タンカ</t>
    </rPh>
    <rPh sb="15" eb="17">
      <t>クブン</t>
    </rPh>
    <rPh sb="19" eb="21">
      <t>バンゴウ</t>
    </rPh>
    <rPh sb="22" eb="24">
      <t>ニュウリョク</t>
    </rPh>
    <phoneticPr fontId="2"/>
  </si>
  <si>
    <t>令和○年度</t>
    <rPh sb="0" eb="2">
      <t>レイワ</t>
    </rPh>
    <rPh sb="3" eb="5">
      <t>ネンド</t>
    </rPh>
    <phoneticPr fontId="2"/>
  </si>
  <si>
    <t>令和○年度～令和▲年度</t>
    <rPh sb="0" eb="2">
      <t>レイワ</t>
    </rPh>
    <rPh sb="3" eb="5">
      <t>ネンド</t>
    </rPh>
    <rPh sb="6" eb="8">
      <t>レイワ</t>
    </rPh>
    <rPh sb="9" eb="11">
      <t>ネンド</t>
    </rPh>
    <phoneticPr fontId="2"/>
  </si>
  <si>
    <t>1円未満切捨て</t>
    <rPh sb="1" eb="2">
      <t>エン</t>
    </rPh>
    <rPh sb="2" eb="4">
      <t>ミマン</t>
    </rPh>
    <rPh sb="4" eb="5">
      <t>キ</t>
    </rPh>
    <rPh sb="5" eb="6">
      <t>ス</t>
    </rPh>
    <phoneticPr fontId="2"/>
  </si>
  <si>
    <t>1円未満切上げ</t>
    <rPh sb="1" eb="2">
      <t>エン</t>
    </rPh>
    <rPh sb="2" eb="4">
      <t>ミマン</t>
    </rPh>
    <rPh sb="4" eb="5">
      <t>キ</t>
    </rPh>
    <rPh sb="5" eb="6">
      <t>ア</t>
    </rPh>
    <phoneticPr fontId="2"/>
  </si>
  <si>
    <t>多面的機能支払交付金　農地転用等に伴う返還額算定表（農地維持支払交付金・共同活動支援交付金分）【R05_様式１】</t>
    <rPh sb="0" eb="3">
      <t>タメンテキ</t>
    </rPh>
    <rPh sb="3" eb="5">
      <t>キノウ</t>
    </rPh>
    <rPh sb="5" eb="7">
      <t>シハライ</t>
    </rPh>
    <rPh sb="7" eb="10">
      <t>コウフキン</t>
    </rPh>
    <rPh sb="11" eb="13">
      <t>ノウチ</t>
    </rPh>
    <rPh sb="13" eb="15">
      <t>テンヨウ</t>
    </rPh>
    <rPh sb="15" eb="16">
      <t>トウ</t>
    </rPh>
    <rPh sb="17" eb="18">
      <t>トモナ</t>
    </rPh>
    <rPh sb="19" eb="21">
      <t>ヘンカン</t>
    </rPh>
    <rPh sb="21" eb="22">
      <t>ガク</t>
    </rPh>
    <rPh sb="22" eb="24">
      <t>サンテイ</t>
    </rPh>
    <rPh sb="24" eb="25">
      <t>ヒョウ</t>
    </rPh>
    <rPh sb="26" eb="28">
      <t>ノウチ</t>
    </rPh>
    <rPh sb="28" eb="30">
      <t>イジ</t>
    </rPh>
    <rPh sb="30" eb="32">
      <t>シハライ</t>
    </rPh>
    <rPh sb="32" eb="35">
      <t>コウフキン</t>
    </rPh>
    <rPh sb="36" eb="38">
      <t>キョウドウ</t>
    </rPh>
    <rPh sb="38" eb="40">
      <t>カツドウ</t>
    </rPh>
    <rPh sb="40" eb="42">
      <t>シエン</t>
    </rPh>
    <rPh sb="42" eb="45">
      <t>コウフキン</t>
    </rPh>
    <rPh sb="45" eb="46">
      <t>ブン</t>
    </rPh>
    <rPh sb="52" eb="54">
      <t>ヨウシキ</t>
    </rPh>
    <phoneticPr fontId="2"/>
  </si>
  <si>
    <t>多面的機能支払交付金　農地転用等に伴う返還額算定表（資源向上支払【共同活動】交付金分）【R05_様式２】</t>
    <rPh sb="0" eb="3">
      <t>タメンテキ</t>
    </rPh>
    <rPh sb="3" eb="5">
      <t>キノウ</t>
    </rPh>
    <rPh sb="5" eb="7">
      <t>シハライ</t>
    </rPh>
    <rPh sb="7" eb="10">
      <t>コウフキン</t>
    </rPh>
    <rPh sb="11" eb="13">
      <t>ノウチ</t>
    </rPh>
    <rPh sb="13" eb="15">
      <t>テンヨウ</t>
    </rPh>
    <rPh sb="15" eb="16">
      <t>トウ</t>
    </rPh>
    <rPh sb="17" eb="18">
      <t>トモナ</t>
    </rPh>
    <rPh sb="19" eb="21">
      <t>ヘンカン</t>
    </rPh>
    <rPh sb="21" eb="22">
      <t>ガク</t>
    </rPh>
    <rPh sb="22" eb="24">
      <t>サンテイ</t>
    </rPh>
    <rPh sb="24" eb="25">
      <t>ヒョウ</t>
    </rPh>
    <rPh sb="26" eb="28">
      <t>シゲン</t>
    </rPh>
    <rPh sb="28" eb="30">
      <t>コウジョウ</t>
    </rPh>
    <rPh sb="30" eb="32">
      <t>シハラ</t>
    </rPh>
    <rPh sb="33" eb="35">
      <t>キョウドウ</t>
    </rPh>
    <rPh sb="35" eb="37">
      <t>カツドウ</t>
    </rPh>
    <rPh sb="38" eb="41">
      <t>コウフキン</t>
    </rPh>
    <rPh sb="41" eb="42">
      <t>ブン</t>
    </rPh>
    <rPh sb="48" eb="50">
      <t>ヨウシキ</t>
    </rPh>
    <phoneticPr fontId="2"/>
  </si>
  <si>
    <t>多面的機能支払交付金　農地転用等に伴う返還額算定表（資源向上支払【長寿命化】交付金分）【R05_様式３】</t>
    <rPh sb="0" eb="3">
      <t>タメンテキ</t>
    </rPh>
    <rPh sb="3" eb="5">
      <t>キノウ</t>
    </rPh>
    <rPh sb="5" eb="7">
      <t>シハライ</t>
    </rPh>
    <rPh sb="7" eb="10">
      <t>コウフキン</t>
    </rPh>
    <rPh sb="11" eb="13">
      <t>ノウチ</t>
    </rPh>
    <rPh sb="13" eb="15">
      <t>テンヨウ</t>
    </rPh>
    <rPh sb="15" eb="16">
      <t>トウ</t>
    </rPh>
    <rPh sb="17" eb="18">
      <t>トモナ</t>
    </rPh>
    <rPh sb="19" eb="21">
      <t>ヘンカン</t>
    </rPh>
    <rPh sb="21" eb="22">
      <t>ガク</t>
    </rPh>
    <rPh sb="22" eb="24">
      <t>サンテイ</t>
    </rPh>
    <rPh sb="24" eb="25">
      <t>ヒョウ</t>
    </rPh>
    <rPh sb="26" eb="28">
      <t>シゲン</t>
    </rPh>
    <rPh sb="28" eb="30">
      <t>コウジョウ</t>
    </rPh>
    <rPh sb="30" eb="32">
      <t>シハラ</t>
    </rPh>
    <rPh sb="33" eb="34">
      <t>チョウ</t>
    </rPh>
    <rPh sb="34" eb="37">
      <t>ジュミョウカ</t>
    </rPh>
    <rPh sb="38" eb="41">
      <t>コウフキン</t>
    </rPh>
    <rPh sb="41" eb="42">
      <t>ブン</t>
    </rPh>
    <rPh sb="48" eb="50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</si>
</sst>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#,##0.000"/>
    <numFmt numFmtId="178" formatCode="#,##0.000;[Red]\-#,##0.000"/>
    <numFmt numFmtId="179" formatCode="0.000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36"/>
      <color rgb="FFFF0000"/>
      <name val="ＭＳ ゴシック"/>
      <family val="3"/>
      <charset val="128"/>
    </font>
    <font>
      <i/>
      <sz val="36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i/>
      <sz val="12"/>
      <color rgb="FFFF0000"/>
      <name val="ＭＳ ゴシック"/>
      <family val="3"/>
      <charset val="128"/>
    </font>
    <font>
      <i/>
      <sz val="14"/>
      <color rgb="FFFF0000"/>
      <name val="ＭＳ ゴシック"/>
      <family val="3"/>
      <charset val="128"/>
    </font>
    <font>
      <sz val="20"/>
      <color rgb="FFFF0000"/>
      <name val="ＭＳ ゴシック"/>
      <family val="3"/>
      <charset val="128"/>
    </font>
    <font>
      <sz val="16"/>
      <color rgb="FFFF0000"/>
      <name val="游ゴシック"/>
      <family val="2"/>
      <charset val="128"/>
      <scheme val="minor"/>
    </font>
    <font>
      <sz val="6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 style="thin">
        <color theme="1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9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5" xfId="0" applyFont="1" applyBorder="1" applyAlignment="1">
      <alignment horizontal="right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0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0" xfId="0" applyFont="1" applyAlignment="1"/>
    <xf numFmtId="0" fontId="3" fillId="0" borderId="0" xfId="0" applyFont="1" applyAlignment="1"/>
    <xf numFmtId="38" fontId="3" fillId="4" borderId="1" xfId="1" applyFont="1" applyFill="1" applyBorder="1">
      <alignment vertical="center"/>
    </xf>
    <xf numFmtId="0" fontId="3" fillId="0" borderId="1" xfId="0" applyFont="1" applyBorder="1" applyAlignment="1">
      <alignment horizontal="right"/>
    </xf>
    <xf numFmtId="38" fontId="3" fillId="5" borderId="1" xfId="1" applyFont="1" applyFill="1" applyBorder="1">
      <alignment vertical="center"/>
    </xf>
    <xf numFmtId="0" fontId="3" fillId="5" borderId="0" xfId="0" applyFont="1" applyFill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3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3" fillId="0" borderId="4" xfId="0" applyFont="1" applyBorder="1">
      <alignment vertical="center"/>
    </xf>
    <xf numFmtId="0" fontId="3" fillId="0" borderId="26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38" fontId="3" fillId="5" borderId="29" xfId="1" applyFont="1" applyFill="1" applyBorder="1">
      <alignment vertical="center"/>
    </xf>
    <xf numFmtId="38" fontId="3" fillId="5" borderId="30" xfId="1" applyFont="1" applyFill="1" applyBorder="1">
      <alignment vertical="center"/>
    </xf>
    <xf numFmtId="38" fontId="3" fillId="0" borderId="29" xfId="1" applyFont="1" applyBorder="1">
      <alignment vertical="center"/>
    </xf>
    <xf numFmtId="38" fontId="3" fillId="0" borderId="30" xfId="1" applyFont="1" applyBorder="1">
      <alignment vertical="center"/>
    </xf>
    <xf numFmtId="38" fontId="3" fillId="0" borderId="31" xfId="1" applyFont="1" applyBorder="1">
      <alignment vertical="center"/>
    </xf>
    <xf numFmtId="38" fontId="3" fillId="0" borderId="32" xfId="1" applyFont="1" applyBorder="1">
      <alignment vertical="center"/>
    </xf>
    <xf numFmtId="38" fontId="3" fillId="0" borderId="33" xfId="1" applyFont="1" applyBorder="1">
      <alignment vertical="center"/>
    </xf>
    <xf numFmtId="38" fontId="3" fillId="5" borderId="13" xfId="1" applyFont="1" applyFill="1" applyBorder="1">
      <alignment vertical="center"/>
    </xf>
    <xf numFmtId="38" fontId="3" fillId="5" borderId="19" xfId="1" applyFont="1" applyFill="1" applyBorder="1">
      <alignment vertical="center"/>
    </xf>
    <xf numFmtId="38" fontId="3" fillId="5" borderId="20" xfId="1" applyFont="1" applyFill="1" applyBorder="1">
      <alignment vertical="center"/>
    </xf>
    <xf numFmtId="38" fontId="3" fillId="0" borderId="34" xfId="1" applyFont="1" applyBorder="1">
      <alignment vertical="center"/>
    </xf>
    <xf numFmtId="0" fontId="3" fillId="0" borderId="35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5" borderId="4" xfId="0" applyFont="1" applyFill="1" applyBorder="1">
      <alignment vertical="center"/>
    </xf>
    <xf numFmtId="0" fontId="3" fillId="5" borderId="10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7" fillId="0" borderId="15" xfId="1" applyFont="1" applyBorder="1">
      <alignment vertical="center"/>
    </xf>
    <xf numFmtId="38" fontId="7" fillId="0" borderId="1" xfId="1" applyFont="1" applyBorder="1">
      <alignment vertical="center"/>
    </xf>
    <xf numFmtId="0" fontId="16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3" fillId="5" borderId="6" xfId="0" applyFont="1" applyFill="1" applyBorder="1">
      <alignment vertical="center"/>
    </xf>
    <xf numFmtId="0" fontId="3" fillId="0" borderId="49" xfId="0" applyFont="1" applyBorder="1">
      <alignment vertical="center"/>
    </xf>
    <xf numFmtId="0" fontId="3" fillId="5" borderId="7" xfId="0" applyFont="1" applyFill="1" applyBorder="1">
      <alignment vertical="center"/>
    </xf>
    <xf numFmtId="0" fontId="3" fillId="5" borderId="20" xfId="0" applyFont="1" applyFill="1" applyBorder="1">
      <alignment vertical="center"/>
    </xf>
    <xf numFmtId="0" fontId="3" fillId="0" borderId="5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78" fontId="3" fillId="0" borderId="1" xfId="1" applyNumberFormat="1" applyFont="1" applyBorder="1">
      <alignment vertical="center"/>
    </xf>
    <xf numFmtId="177" fontId="3" fillId="0" borderId="1" xfId="1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0" xfId="0" applyFont="1" applyAlignment="1"/>
    <xf numFmtId="0" fontId="5" fillId="0" borderId="4" xfId="0" applyFont="1" applyBorder="1" applyAlignment="1">
      <alignment horizontal="center" vertical="center"/>
    </xf>
    <xf numFmtId="38" fontId="7" fillId="0" borderId="11" xfId="1" applyFont="1" applyBorder="1">
      <alignment vertical="center"/>
    </xf>
    <xf numFmtId="38" fontId="7" fillId="0" borderId="4" xfId="1" applyFont="1" applyBorder="1">
      <alignment vertical="center"/>
    </xf>
    <xf numFmtId="38" fontId="8" fillId="2" borderId="31" xfId="1" applyFont="1" applyFill="1" applyBorder="1">
      <alignment vertical="center"/>
    </xf>
    <xf numFmtId="38" fontId="8" fillId="2" borderId="32" xfId="1" applyFont="1" applyFill="1" applyBorder="1">
      <alignment vertical="center"/>
    </xf>
    <xf numFmtId="38" fontId="8" fillId="2" borderId="33" xfId="1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2" xfId="1" applyFont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0" fontId="7" fillId="4" borderId="0" xfId="0" applyFont="1" applyFill="1" applyAlignment="1"/>
    <xf numFmtId="0" fontId="7" fillId="0" borderId="0" xfId="0" applyFont="1" applyAlignment="1"/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8" fontId="7" fillId="5" borderId="15" xfId="1" applyFont="1" applyFill="1" applyBorder="1">
      <alignment vertical="center"/>
    </xf>
    <xf numFmtId="38" fontId="7" fillId="5" borderId="1" xfId="1" applyFont="1" applyFill="1" applyBorder="1">
      <alignment vertical="center"/>
    </xf>
    <xf numFmtId="0" fontId="5" fillId="5" borderId="5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/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7" fillId="5" borderId="1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7" fillId="0" borderId="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5" xfId="0" applyFont="1" applyBorder="1" applyAlignment="1">
      <alignment horizontal="right"/>
    </xf>
    <xf numFmtId="0" fontId="7" fillId="0" borderId="23" xfId="0" applyFont="1" applyBorder="1" applyAlignment="1">
      <alignment horizontal="right"/>
    </xf>
    <xf numFmtId="0" fontId="7" fillId="0" borderId="24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15" xfId="0" applyNumberFormat="1" applyFont="1" applyBorder="1" applyAlignment="1">
      <alignment horizontal="right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top" shrinkToFit="1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4" fillId="0" borderId="2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5" borderId="0" xfId="0" applyFont="1" applyFill="1" applyAlignment="1"/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right" vertical="center"/>
    </xf>
    <xf numFmtId="0" fontId="3" fillId="5" borderId="8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4" borderId="0" xfId="0" applyFont="1" applyFill="1" applyAlignment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38" fontId="7" fillId="0" borderId="9" xfId="1" applyFont="1" applyBorder="1" applyAlignment="1">
      <alignment vertical="center"/>
    </xf>
    <xf numFmtId="38" fontId="7" fillId="0" borderId="5" xfId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4" borderId="0" xfId="0" applyFont="1" applyFill="1" applyAlignment="1"/>
    <xf numFmtId="0" fontId="3" fillId="5" borderId="48" xfId="0" applyFont="1" applyFill="1" applyBorder="1" applyAlignment="1">
      <alignment horizontal="right" vertical="center"/>
    </xf>
    <xf numFmtId="0" fontId="3" fillId="5" borderId="46" xfId="0" applyFont="1" applyFill="1" applyBorder="1" applyAlignment="1">
      <alignment horizontal="right" vertical="center"/>
    </xf>
    <xf numFmtId="0" fontId="3" fillId="5" borderId="47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3" fillId="5" borderId="45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177" fontId="7" fillId="0" borderId="2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FF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worksheet" Target="worksheets/sheet8.xml" />
  <Relationship Id="rId3" Type="http://schemas.openxmlformats.org/officeDocument/2006/relationships/worksheet" Target="worksheets/sheet3.xml" />
  <Relationship Id="rId7" Type="http://schemas.openxmlformats.org/officeDocument/2006/relationships/worksheet" Target="worksheets/sheet7.xml" />
  <Relationship Id="rId12" Type="http://schemas.openxmlformats.org/officeDocument/2006/relationships/calcChain" Target="calcChain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worksheet" Target="worksheets/sheet6.xml" />
  <Relationship Id="rId11" Type="http://schemas.openxmlformats.org/officeDocument/2006/relationships/sharedStrings" Target="sharedStrings.xml" />
  <Relationship Id="rId5" Type="http://schemas.openxmlformats.org/officeDocument/2006/relationships/worksheet" Target="worksheets/sheet5.xml" />
  <Relationship Id="rId10" Type="http://schemas.openxmlformats.org/officeDocument/2006/relationships/styles" Target="styles.xml" />
  <Relationship Id="rId4" Type="http://schemas.openxmlformats.org/officeDocument/2006/relationships/worksheet" Target="worksheets/sheet4.xml" />
  <Relationship Id="rId9" Type="http://schemas.openxmlformats.org/officeDocument/2006/relationships/theme" Target="theme/theme1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17</xdr:row>
      <xdr:rowOff>0</xdr:rowOff>
    </xdr:from>
    <xdr:to>
      <xdr:col>10</xdr:col>
      <xdr:colOff>527050</xdr:colOff>
      <xdr:row>25</xdr:row>
      <xdr:rowOff>254000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327400" y="4533900"/>
          <a:ext cx="4406900" cy="2387600"/>
        </a:xfrm>
        <a:prstGeom prst="roundRect">
          <a:avLst>
            <a:gd name="adj" fmla="val 8354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入力要領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：データ入力箇所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 　　 　：プルダウン選択による入力箇所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：自動計算箇所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6</xdr:col>
      <xdr:colOff>412750</xdr:colOff>
      <xdr:row>20</xdr:row>
      <xdr:rowOff>88900</xdr:rowOff>
    </xdr:from>
    <xdr:to>
      <xdr:col>7</xdr:col>
      <xdr:colOff>0</xdr:colOff>
      <xdr:row>21</xdr:row>
      <xdr:rowOff>44450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784600" y="5422900"/>
          <a:ext cx="546100" cy="222250"/>
        </a:xfrm>
        <a:prstGeom prst="rect">
          <a:avLst/>
        </a:prstGeom>
        <a:solidFill>
          <a:srgbClr val="FFFF00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6</xdr:col>
      <xdr:colOff>419100</xdr:colOff>
      <xdr:row>22</xdr:row>
      <xdr:rowOff>12700</xdr:rowOff>
    </xdr:from>
    <xdr:to>
      <xdr:col>7</xdr:col>
      <xdr:colOff>6350</xdr:colOff>
      <xdr:row>22</xdr:row>
      <xdr:rowOff>234950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790950" y="5880100"/>
          <a:ext cx="546100" cy="222250"/>
        </a:xfrm>
        <a:prstGeom prst="rect">
          <a:avLst/>
        </a:prstGeom>
        <a:solidFill>
          <a:srgbClr val="92D050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6</xdr:col>
      <xdr:colOff>412750</xdr:colOff>
      <xdr:row>23</xdr:row>
      <xdr:rowOff>209550</xdr:rowOff>
    </xdr:from>
    <xdr:to>
      <xdr:col>7</xdr:col>
      <xdr:colOff>0</xdr:colOff>
      <xdr:row>24</xdr:row>
      <xdr:rowOff>165100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84600" y="6343650"/>
          <a:ext cx="546100" cy="222250"/>
        </a:xfrm>
        <a:prstGeom prst="rect">
          <a:avLst/>
        </a:prstGeom>
        <a:solidFill>
          <a:schemeClr val="bg1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6</xdr:col>
      <xdr:colOff>0</xdr:colOff>
      <xdr:row>60</xdr:row>
      <xdr:rowOff>0</xdr:rowOff>
    </xdr:from>
    <xdr:to>
      <xdr:col>10</xdr:col>
      <xdr:colOff>571500</xdr:colOff>
      <xdr:row>70</xdr:row>
      <xdr:rowOff>25400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371850" y="4343400"/>
          <a:ext cx="4406900" cy="2387600"/>
        </a:xfrm>
        <a:prstGeom prst="roundRect">
          <a:avLst>
            <a:gd name="adj" fmla="val 8354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入力要領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：データ入力箇所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 　　 　：プルダウン選択による入力箇所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：自動計算箇所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6</xdr:col>
      <xdr:colOff>450850</xdr:colOff>
      <xdr:row>63</xdr:row>
      <xdr:rowOff>196850</xdr:rowOff>
    </xdr:from>
    <xdr:to>
      <xdr:col>7</xdr:col>
      <xdr:colOff>38100</xdr:colOff>
      <xdr:row>64</xdr:row>
      <xdr:rowOff>152400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822700" y="5226050"/>
          <a:ext cx="546100" cy="222250"/>
        </a:xfrm>
        <a:prstGeom prst="rect">
          <a:avLst/>
        </a:prstGeom>
        <a:solidFill>
          <a:srgbClr val="FFFF00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6</xdr:col>
      <xdr:colOff>450850</xdr:colOff>
      <xdr:row>65</xdr:row>
      <xdr:rowOff>158750</xdr:rowOff>
    </xdr:from>
    <xdr:to>
      <xdr:col>7</xdr:col>
      <xdr:colOff>38100</xdr:colOff>
      <xdr:row>66</xdr:row>
      <xdr:rowOff>152400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822700" y="5683250"/>
          <a:ext cx="546100" cy="222250"/>
        </a:xfrm>
        <a:prstGeom prst="rect">
          <a:avLst/>
        </a:prstGeom>
        <a:solidFill>
          <a:srgbClr val="92D050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6</xdr:col>
      <xdr:colOff>450850</xdr:colOff>
      <xdr:row>67</xdr:row>
      <xdr:rowOff>158750</xdr:rowOff>
    </xdr:from>
    <xdr:to>
      <xdr:col>7</xdr:col>
      <xdr:colOff>38100</xdr:colOff>
      <xdr:row>68</xdr:row>
      <xdr:rowOff>152400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822700" y="6140450"/>
          <a:ext cx="546100" cy="222250"/>
        </a:xfrm>
        <a:prstGeom prst="rect">
          <a:avLst/>
        </a:prstGeom>
        <a:solidFill>
          <a:schemeClr val="bg1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12</xdr:col>
      <xdr:colOff>952500</xdr:colOff>
      <xdr:row>82</xdr:row>
      <xdr:rowOff>50800</xdr:rowOff>
    </xdr:from>
    <xdr:to>
      <xdr:col>14</xdr:col>
      <xdr:colOff>69850</xdr:colOff>
      <xdr:row>87</xdr:row>
      <xdr:rowOff>146050</xdr:rowOff>
    </xdr:to>
    <xdr:sp macro="" textlink="">
      <xdr:nvSpPr>
        <xdr:cNvPr id="11" name="左カーブ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0077450" y="20681950"/>
          <a:ext cx="349250" cy="1079500"/>
        </a:xfrm>
        <a:prstGeom prst="curved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0</xdr:colOff>
      <xdr:row>109</xdr:row>
      <xdr:rowOff>0</xdr:rowOff>
    </xdr:from>
    <xdr:to>
      <xdr:col>10</xdr:col>
      <xdr:colOff>571500</xdr:colOff>
      <xdr:row>117</xdr:row>
      <xdr:rowOff>254000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371850" y="4533900"/>
          <a:ext cx="4406900" cy="2387600"/>
        </a:xfrm>
        <a:prstGeom prst="roundRect">
          <a:avLst>
            <a:gd name="adj" fmla="val 8354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入力要領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：データ入力箇所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 　　 　：プルダウン選択による入力箇所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：自動計算箇所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6</xdr:col>
      <xdr:colOff>444500</xdr:colOff>
      <xdr:row>112</xdr:row>
      <xdr:rowOff>69850</xdr:rowOff>
    </xdr:from>
    <xdr:to>
      <xdr:col>7</xdr:col>
      <xdr:colOff>31750</xdr:colOff>
      <xdr:row>113</xdr:row>
      <xdr:rowOff>25400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3816350" y="5403850"/>
          <a:ext cx="546100" cy="222250"/>
        </a:xfrm>
        <a:prstGeom prst="rect">
          <a:avLst/>
        </a:prstGeom>
        <a:solidFill>
          <a:srgbClr val="FFFF00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6</xdr:col>
      <xdr:colOff>444500</xdr:colOff>
      <xdr:row>114</xdr:row>
      <xdr:rowOff>0</xdr:rowOff>
    </xdr:from>
    <xdr:to>
      <xdr:col>7</xdr:col>
      <xdr:colOff>31750</xdr:colOff>
      <xdr:row>114</xdr:row>
      <xdr:rowOff>222250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816350" y="5867400"/>
          <a:ext cx="546100" cy="222250"/>
        </a:xfrm>
        <a:prstGeom prst="rect">
          <a:avLst/>
        </a:prstGeom>
        <a:solidFill>
          <a:srgbClr val="92D050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6</xdr:col>
      <xdr:colOff>444500</xdr:colOff>
      <xdr:row>115</xdr:row>
      <xdr:rowOff>203200</xdr:rowOff>
    </xdr:from>
    <xdr:to>
      <xdr:col>7</xdr:col>
      <xdr:colOff>31750</xdr:colOff>
      <xdr:row>116</xdr:row>
      <xdr:rowOff>158750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816350" y="6337300"/>
          <a:ext cx="546100" cy="222250"/>
        </a:xfrm>
        <a:prstGeom prst="rect">
          <a:avLst/>
        </a:prstGeom>
        <a:solidFill>
          <a:schemeClr val="bg1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12</xdr:col>
      <xdr:colOff>881740</xdr:colOff>
      <xdr:row>79</xdr:row>
      <xdr:rowOff>111205</xdr:rowOff>
    </xdr:from>
    <xdr:to>
      <xdr:col>17</xdr:col>
      <xdr:colOff>512159</xdr:colOff>
      <xdr:row>81</xdr:row>
      <xdr:rowOff>54055</xdr:rowOff>
    </xdr:to>
    <xdr:sp macro="" textlink="">
      <xdr:nvSpPr>
        <xdr:cNvPr id="2" name="上カーブ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1446927">
          <a:off x="10006690" y="20151805"/>
          <a:ext cx="1681469" cy="33655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82</xdr:row>
      <xdr:rowOff>6350</xdr:rowOff>
    </xdr:from>
    <xdr:to>
      <xdr:col>20</xdr:col>
      <xdr:colOff>762000</xdr:colOff>
      <xdr:row>90</xdr:row>
      <xdr:rowOff>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176000" y="20637500"/>
          <a:ext cx="3143250" cy="156845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276423</xdr:colOff>
      <xdr:row>36</xdr:row>
      <xdr:rowOff>50672</xdr:rowOff>
    </xdr:from>
    <xdr:to>
      <xdr:col>5</xdr:col>
      <xdr:colOff>125295</xdr:colOff>
      <xdr:row>37</xdr:row>
      <xdr:rowOff>226617</xdr:rowOff>
    </xdr:to>
    <xdr:sp macro="" textlink="">
      <xdr:nvSpPr>
        <xdr:cNvPr id="17" name="左カーブ矢印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 rot="7701376">
          <a:off x="1535286" y="9053409"/>
          <a:ext cx="404545" cy="1601472"/>
        </a:xfrm>
        <a:prstGeom prst="curved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211734</xdr:colOff>
      <xdr:row>79</xdr:row>
      <xdr:rowOff>154266</xdr:rowOff>
    </xdr:from>
    <xdr:to>
      <xdr:col>5</xdr:col>
      <xdr:colOff>136457</xdr:colOff>
      <xdr:row>81</xdr:row>
      <xdr:rowOff>165111</xdr:rowOff>
    </xdr:to>
    <xdr:sp macro="" textlink="">
      <xdr:nvSpPr>
        <xdr:cNvPr id="18" name="左カーブ矢印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 rot="7701376">
          <a:off x="1508523" y="19558477"/>
          <a:ext cx="404545" cy="1677323"/>
        </a:xfrm>
        <a:prstGeom prst="curvedLeftArrow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273050</xdr:colOff>
      <xdr:row>128</xdr:row>
      <xdr:rowOff>38100</xdr:rowOff>
    </xdr:from>
    <xdr:to>
      <xdr:col>5</xdr:col>
      <xdr:colOff>121922</xdr:colOff>
      <xdr:row>129</xdr:row>
      <xdr:rowOff>214045</xdr:rowOff>
    </xdr:to>
    <xdr:sp macro="" textlink="">
      <xdr:nvSpPr>
        <xdr:cNvPr id="19" name="左カーブ矢印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 rot="7701376">
          <a:off x="1531913" y="31640487"/>
          <a:ext cx="404545" cy="1601472"/>
        </a:xfrm>
        <a:prstGeom prst="curvedLeftArrow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11</xdr:col>
      <xdr:colOff>463550</xdr:colOff>
      <xdr:row>0</xdr:row>
      <xdr:rowOff>476250</xdr:rowOff>
    </xdr:from>
    <xdr:to>
      <xdr:col>21</xdr:col>
      <xdr:colOff>196850</xdr:colOff>
      <xdr:row>3</xdr:row>
      <xdr:rowOff>215900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8629650" y="476250"/>
          <a:ext cx="5892800" cy="742950"/>
        </a:xfrm>
        <a:prstGeom prst="wedgeRoundRectCallout">
          <a:avLst>
            <a:gd name="adj1" fmla="val -117816"/>
            <a:gd name="adj2" fmla="val 6509"/>
            <a:gd name="adj3" fmla="val 16667"/>
          </a:avLst>
        </a:prstGeom>
        <a:solidFill>
          <a:schemeClr val="bg1">
            <a:lumMod val="85000"/>
          </a:schemeClr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農地維持支払・共同活動支援シートに入力することにより、共同、長寿命化シートは自動的に入力されます。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BP53"/>
  <sheetViews>
    <sheetView showGridLines="0" view="pageBreakPreview" zoomScale="50" zoomScaleNormal="100" zoomScaleSheetLayoutView="50" workbookViewId="0">
      <selection activeCell="BJ45" sqref="BJ45"/>
    </sheetView>
  </sheetViews>
  <sheetFormatPr defaultColWidth="2.58203125" defaultRowHeight="18" x14ac:dyDescent="0.55000000000000004"/>
  <sheetData>
    <row r="1" spans="1:68" ht="52.5" customHeight="1" x14ac:dyDescent="0.55000000000000004">
      <c r="A1" s="212" t="s">
        <v>35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</row>
    <row r="3" spans="1:68" ht="18" customHeight="1" x14ac:dyDescent="0.55000000000000004">
      <c r="A3" s="182" t="s">
        <v>0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AI3" s="214" t="s">
        <v>38</v>
      </c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</row>
    <row r="4" spans="1:68" ht="18" customHeight="1" x14ac:dyDescent="0.55000000000000004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</row>
    <row r="5" spans="1:68" ht="23.5" customHeight="1" x14ac:dyDescent="0.5500000000000000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213" t="s">
        <v>37</v>
      </c>
      <c r="AZ5" s="213"/>
      <c r="BA5" s="213"/>
      <c r="BB5" s="218" t="s">
        <v>19</v>
      </c>
      <c r="BC5" s="218"/>
      <c r="BD5" s="218"/>
      <c r="BE5" s="218"/>
      <c r="BF5" s="146" t="s">
        <v>1</v>
      </c>
      <c r="BG5" s="146"/>
      <c r="BH5" s="146"/>
      <c r="BI5" s="146"/>
      <c r="BJ5" s="215" t="s">
        <v>5</v>
      </c>
      <c r="BK5" s="216"/>
      <c r="BL5" s="216"/>
      <c r="BM5" s="216"/>
      <c r="BN5" s="216"/>
      <c r="BO5" s="217"/>
      <c r="BP5" s="8"/>
    </row>
    <row r="6" spans="1:68" ht="24" customHeight="1" x14ac:dyDescent="0.55000000000000004">
      <c r="A6" s="2"/>
      <c r="C6" s="183" t="s">
        <v>6</v>
      </c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T6" s="183" t="s">
        <v>124</v>
      </c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K6" s="183" t="s">
        <v>6</v>
      </c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Y6" s="158">
        <v>3</v>
      </c>
      <c r="AZ6" s="158"/>
      <c r="BA6" s="158"/>
      <c r="BB6" s="219">
        <v>1</v>
      </c>
      <c r="BC6" s="219"/>
      <c r="BD6" s="219"/>
      <c r="BE6" s="219"/>
      <c r="BF6" s="150" t="s">
        <v>2</v>
      </c>
      <c r="BG6" s="151"/>
      <c r="BH6" s="151"/>
      <c r="BI6" s="152"/>
      <c r="BJ6" s="155">
        <v>4400</v>
      </c>
      <c r="BK6" s="156"/>
      <c r="BL6" s="156"/>
      <c r="BM6" s="156"/>
      <c r="BN6" s="156"/>
      <c r="BO6" s="12"/>
    </row>
    <row r="7" spans="1:68" ht="24" customHeight="1" x14ac:dyDescent="0.55000000000000004">
      <c r="C7" s="213" t="s">
        <v>37</v>
      </c>
      <c r="D7" s="213"/>
      <c r="E7" s="213"/>
      <c r="F7" s="146" t="s">
        <v>1</v>
      </c>
      <c r="G7" s="146"/>
      <c r="H7" s="146"/>
      <c r="I7" s="146"/>
      <c r="J7" s="150" t="s">
        <v>5</v>
      </c>
      <c r="K7" s="151"/>
      <c r="L7" s="151"/>
      <c r="M7" s="151"/>
      <c r="N7" s="151"/>
      <c r="O7" s="151"/>
      <c r="P7" s="151"/>
      <c r="Q7" s="151"/>
      <c r="R7" s="152"/>
      <c r="T7" s="213" t="s">
        <v>37</v>
      </c>
      <c r="U7" s="213"/>
      <c r="V7" s="213"/>
      <c r="W7" s="146" t="s">
        <v>1</v>
      </c>
      <c r="X7" s="146"/>
      <c r="Y7" s="146"/>
      <c r="Z7" s="146"/>
      <c r="AA7" s="215" t="s">
        <v>5</v>
      </c>
      <c r="AB7" s="216"/>
      <c r="AC7" s="216"/>
      <c r="AD7" s="216"/>
      <c r="AE7" s="216"/>
      <c r="AF7" s="217"/>
      <c r="AK7" s="146" t="s">
        <v>1</v>
      </c>
      <c r="AL7" s="146"/>
      <c r="AM7" s="146"/>
      <c r="AN7" s="146"/>
      <c r="AO7" s="150" t="s">
        <v>5</v>
      </c>
      <c r="AP7" s="151"/>
      <c r="AQ7" s="151"/>
      <c r="AR7" s="151"/>
      <c r="AS7" s="151"/>
      <c r="AT7" s="151"/>
      <c r="AU7" s="151"/>
      <c r="AV7" s="151"/>
      <c r="AW7" s="152"/>
      <c r="AY7" s="158"/>
      <c r="AZ7" s="158"/>
      <c r="BA7" s="158"/>
      <c r="BB7" s="219"/>
      <c r="BC7" s="219"/>
      <c r="BD7" s="219"/>
      <c r="BE7" s="219"/>
      <c r="BF7" s="150" t="s">
        <v>3</v>
      </c>
      <c r="BG7" s="151"/>
      <c r="BH7" s="151"/>
      <c r="BI7" s="152"/>
      <c r="BJ7" s="155">
        <v>2800</v>
      </c>
      <c r="BK7" s="156"/>
      <c r="BL7" s="156"/>
      <c r="BM7" s="156"/>
      <c r="BN7" s="156"/>
      <c r="BO7" s="12"/>
    </row>
    <row r="8" spans="1:68" ht="24" customHeight="1" x14ac:dyDescent="0.55000000000000004">
      <c r="C8" s="158">
        <v>1</v>
      </c>
      <c r="D8" s="158"/>
      <c r="E8" s="158"/>
      <c r="F8" s="146" t="s">
        <v>2</v>
      </c>
      <c r="G8" s="146"/>
      <c r="H8" s="146"/>
      <c r="I8" s="146"/>
      <c r="J8" s="155">
        <v>3000</v>
      </c>
      <c r="K8" s="156"/>
      <c r="L8" s="156"/>
      <c r="M8" s="156"/>
      <c r="N8" s="156"/>
      <c r="O8" s="156"/>
      <c r="P8" s="156"/>
      <c r="Q8" s="3"/>
      <c r="R8" s="4"/>
      <c r="T8" s="158">
        <v>2</v>
      </c>
      <c r="U8" s="158"/>
      <c r="V8" s="158"/>
      <c r="W8" s="146" t="s">
        <v>2</v>
      </c>
      <c r="X8" s="146"/>
      <c r="Y8" s="146"/>
      <c r="Z8" s="146"/>
      <c r="AA8" s="155">
        <v>1000</v>
      </c>
      <c r="AB8" s="156"/>
      <c r="AC8" s="156"/>
      <c r="AD8" s="156"/>
      <c r="AE8" s="156"/>
      <c r="AF8" s="12"/>
      <c r="AK8" s="146" t="s">
        <v>2</v>
      </c>
      <c r="AL8" s="146"/>
      <c r="AM8" s="146"/>
      <c r="AN8" s="146"/>
      <c r="AO8" s="155">
        <v>4400</v>
      </c>
      <c r="AP8" s="156"/>
      <c r="AQ8" s="156"/>
      <c r="AR8" s="156"/>
      <c r="AS8" s="156"/>
      <c r="AT8" s="156"/>
      <c r="AU8" s="156"/>
      <c r="AV8" s="3"/>
      <c r="AW8" s="4"/>
      <c r="AY8" s="158"/>
      <c r="AZ8" s="158"/>
      <c r="BA8" s="158"/>
      <c r="BB8" s="219"/>
      <c r="BC8" s="219"/>
      <c r="BD8" s="219"/>
      <c r="BE8" s="219"/>
      <c r="BF8" s="150" t="s">
        <v>4</v>
      </c>
      <c r="BG8" s="151"/>
      <c r="BH8" s="151"/>
      <c r="BI8" s="152"/>
      <c r="BJ8" s="155">
        <v>400</v>
      </c>
      <c r="BK8" s="156"/>
      <c r="BL8" s="156"/>
      <c r="BM8" s="156"/>
      <c r="BN8" s="156"/>
      <c r="BO8" s="12"/>
    </row>
    <row r="9" spans="1:68" ht="24" customHeight="1" x14ac:dyDescent="0.55000000000000004">
      <c r="C9" s="158"/>
      <c r="D9" s="158"/>
      <c r="E9" s="158"/>
      <c r="F9" s="146" t="s">
        <v>3</v>
      </c>
      <c r="G9" s="146"/>
      <c r="H9" s="146"/>
      <c r="I9" s="146"/>
      <c r="J9" s="155">
        <v>2000</v>
      </c>
      <c r="K9" s="156"/>
      <c r="L9" s="156"/>
      <c r="M9" s="156"/>
      <c r="N9" s="156"/>
      <c r="O9" s="156"/>
      <c r="P9" s="156"/>
      <c r="Q9" s="3"/>
      <c r="R9" s="4"/>
      <c r="T9" s="158"/>
      <c r="U9" s="158"/>
      <c r="V9" s="158"/>
      <c r="W9" s="146" t="s">
        <v>3</v>
      </c>
      <c r="X9" s="146"/>
      <c r="Y9" s="146"/>
      <c r="Z9" s="146"/>
      <c r="AA9" s="155">
        <v>600</v>
      </c>
      <c r="AB9" s="156"/>
      <c r="AC9" s="156"/>
      <c r="AD9" s="156"/>
      <c r="AE9" s="156"/>
      <c r="AF9" s="12"/>
      <c r="AK9" s="146" t="s">
        <v>3</v>
      </c>
      <c r="AL9" s="146"/>
      <c r="AM9" s="146"/>
      <c r="AN9" s="146"/>
      <c r="AO9" s="155">
        <v>2800</v>
      </c>
      <c r="AP9" s="156"/>
      <c r="AQ9" s="156"/>
      <c r="AR9" s="156"/>
      <c r="AS9" s="156"/>
      <c r="AT9" s="156"/>
      <c r="AU9" s="156"/>
      <c r="AV9" s="3"/>
      <c r="AW9" s="4"/>
      <c r="AY9" s="158">
        <v>4</v>
      </c>
      <c r="AZ9" s="158"/>
      <c r="BA9" s="158"/>
      <c r="BB9" s="219">
        <v>0.75</v>
      </c>
      <c r="BC9" s="219"/>
      <c r="BD9" s="219"/>
      <c r="BE9" s="219"/>
      <c r="BF9" s="150" t="s">
        <v>2</v>
      </c>
      <c r="BG9" s="151"/>
      <c r="BH9" s="151"/>
      <c r="BI9" s="152"/>
      <c r="BJ9" s="155">
        <v>3280</v>
      </c>
      <c r="BK9" s="156"/>
      <c r="BL9" s="156"/>
      <c r="BM9" s="156"/>
      <c r="BN9" s="156"/>
      <c r="BO9" s="12"/>
    </row>
    <row r="10" spans="1:68" ht="24" customHeight="1" x14ac:dyDescent="0.55000000000000004">
      <c r="C10" s="158"/>
      <c r="D10" s="158"/>
      <c r="E10" s="158"/>
      <c r="F10" s="146" t="s">
        <v>4</v>
      </c>
      <c r="G10" s="146"/>
      <c r="H10" s="146"/>
      <c r="I10" s="146"/>
      <c r="J10" s="155">
        <v>240</v>
      </c>
      <c r="K10" s="156"/>
      <c r="L10" s="156"/>
      <c r="M10" s="156"/>
      <c r="N10" s="156"/>
      <c r="O10" s="156"/>
      <c r="P10" s="156"/>
      <c r="Q10" s="3"/>
      <c r="R10" s="4"/>
      <c r="T10" s="158"/>
      <c r="U10" s="158"/>
      <c r="V10" s="158"/>
      <c r="W10" s="146" t="s">
        <v>4</v>
      </c>
      <c r="X10" s="146"/>
      <c r="Y10" s="146"/>
      <c r="Z10" s="146"/>
      <c r="AA10" s="155">
        <v>80</v>
      </c>
      <c r="AB10" s="156"/>
      <c r="AC10" s="156"/>
      <c r="AD10" s="156"/>
      <c r="AE10" s="156"/>
      <c r="AF10" s="12"/>
      <c r="AK10" s="146" t="s">
        <v>4</v>
      </c>
      <c r="AL10" s="146"/>
      <c r="AM10" s="146"/>
      <c r="AN10" s="146"/>
      <c r="AO10" s="155">
        <v>400</v>
      </c>
      <c r="AP10" s="156"/>
      <c r="AQ10" s="156"/>
      <c r="AR10" s="156"/>
      <c r="AS10" s="156"/>
      <c r="AT10" s="156"/>
      <c r="AU10" s="156"/>
      <c r="AV10" s="3"/>
      <c r="AW10" s="4"/>
      <c r="AY10" s="158"/>
      <c r="AZ10" s="158"/>
      <c r="BA10" s="158"/>
      <c r="BB10" s="219"/>
      <c r="BC10" s="219"/>
      <c r="BD10" s="219"/>
      <c r="BE10" s="219"/>
      <c r="BF10" s="150" t="s">
        <v>3</v>
      </c>
      <c r="BG10" s="151"/>
      <c r="BH10" s="151"/>
      <c r="BI10" s="152"/>
      <c r="BJ10" s="155">
        <v>2080</v>
      </c>
      <c r="BK10" s="156"/>
      <c r="BL10" s="156"/>
      <c r="BM10" s="156"/>
      <c r="BN10" s="156"/>
      <c r="BO10" s="12"/>
    </row>
    <row r="11" spans="1:68" ht="24" customHeight="1" x14ac:dyDescent="0.55000000000000004">
      <c r="AY11" s="158"/>
      <c r="AZ11" s="158"/>
      <c r="BA11" s="158"/>
      <c r="BB11" s="219"/>
      <c r="BC11" s="219"/>
      <c r="BD11" s="219"/>
      <c r="BE11" s="219"/>
      <c r="BF11" s="150" t="s">
        <v>4</v>
      </c>
      <c r="BG11" s="151"/>
      <c r="BH11" s="151"/>
      <c r="BI11" s="152"/>
      <c r="BJ11" s="155">
        <v>280</v>
      </c>
      <c r="BK11" s="156"/>
      <c r="BL11" s="156"/>
      <c r="BM11" s="156"/>
      <c r="BN11" s="156"/>
      <c r="BO11" s="12"/>
    </row>
    <row r="12" spans="1:68" ht="41.5" customHeight="1" x14ac:dyDescent="0.55000000000000004">
      <c r="A12" s="182" t="s">
        <v>7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</row>
    <row r="13" spans="1:68" ht="24" customHeight="1" x14ac:dyDescent="0.55000000000000004">
      <c r="A13" s="2"/>
      <c r="C13" s="183" t="s">
        <v>6</v>
      </c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68" ht="24" customHeight="1" x14ac:dyDescent="0.55000000000000004">
      <c r="C14" s="146" t="s">
        <v>1</v>
      </c>
      <c r="D14" s="146"/>
      <c r="E14" s="146"/>
      <c r="F14" s="146"/>
      <c r="G14" s="150" t="s">
        <v>5</v>
      </c>
      <c r="H14" s="151"/>
      <c r="I14" s="151"/>
      <c r="J14" s="151"/>
      <c r="K14" s="151"/>
      <c r="L14" s="151"/>
      <c r="M14" s="151"/>
      <c r="N14" s="151"/>
      <c r="O14" s="152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68" ht="24" customHeight="1" x14ac:dyDescent="0.55000000000000004">
      <c r="C15" s="146" t="s">
        <v>2</v>
      </c>
      <c r="D15" s="146"/>
      <c r="E15" s="146"/>
      <c r="F15" s="146"/>
      <c r="G15" s="155">
        <v>2400</v>
      </c>
      <c r="H15" s="156"/>
      <c r="I15" s="156"/>
      <c r="J15" s="156"/>
      <c r="K15" s="156"/>
      <c r="L15" s="156"/>
      <c r="M15" s="156"/>
      <c r="N15" s="3"/>
      <c r="O15" s="4"/>
      <c r="S15" s="8"/>
      <c r="T15" s="8"/>
      <c r="U15" s="8"/>
      <c r="V15" s="8"/>
      <c r="W15" s="9"/>
      <c r="X15" s="9"/>
      <c r="Y15" s="9"/>
      <c r="Z15" s="9"/>
      <c r="AA15" s="9"/>
      <c r="AB15" s="9"/>
      <c r="AC15" s="9"/>
      <c r="AD15" s="10"/>
      <c r="AE15" s="10"/>
    </row>
    <row r="16" spans="1:68" ht="24" customHeight="1" x14ac:dyDescent="0.55000000000000004">
      <c r="C16" s="146" t="s">
        <v>3</v>
      </c>
      <c r="D16" s="146"/>
      <c r="E16" s="146"/>
      <c r="F16" s="146"/>
      <c r="G16" s="155">
        <v>1440</v>
      </c>
      <c r="H16" s="156"/>
      <c r="I16" s="156"/>
      <c r="J16" s="156"/>
      <c r="K16" s="156"/>
      <c r="L16" s="156"/>
      <c r="M16" s="156"/>
      <c r="N16" s="3"/>
      <c r="O16" s="4"/>
      <c r="S16" s="8"/>
      <c r="T16" s="8"/>
      <c r="U16" s="8"/>
      <c r="V16" s="8"/>
      <c r="W16" s="9"/>
      <c r="X16" s="9"/>
      <c r="Y16" s="9"/>
      <c r="Z16" s="9"/>
      <c r="AA16" s="9"/>
      <c r="AB16" s="9"/>
      <c r="AC16" s="9"/>
      <c r="AD16" s="10"/>
      <c r="AE16" s="10"/>
    </row>
    <row r="17" spans="1:67" ht="24" customHeight="1" x14ac:dyDescent="0.55000000000000004">
      <c r="C17" s="146" t="s">
        <v>4</v>
      </c>
      <c r="D17" s="146"/>
      <c r="E17" s="146"/>
      <c r="F17" s="146"/>
      <c r="G17" s="155">
        <v>240</v>
      </c>
      <c r="H17" s="156"/>
      <c r="I17" s="156"/>
      <c r="J17" s="156"/>
      <c r="K17" s="156"/>
      <c r="L17" s="156"/>
      <c r="M17" s="156"/>
      <c r="N17" s="3"/>
      <c r="O17" s="4"/>
      <c r="S17" s="8"/>
      <c r="T17" s="8"/>
      <c r="U17" s="8"/>
      <c r="V17" s="8"/>
      <c r="W17" s="9"/>
      <c r="X17" s="9"/>
      <c r="Y17" s="9"/>
      <c r="Z17" s="9"/>
      <c r="AA17" s="9"/>
      <c r="AB17" s="9"/>
      <c r="AC17" s="9"/>
      <c r="AD17" s="10"/>
      <c r="AE17" s="10"/>
    </row>
    <row r="19" spans="1:67" ht="24" customHeight="1" x14ac:dyDescent="0.55000000000000004">
      <c r="A19" s="2"/>
      <c r="C19" s="157" t="s">
        <v>16</v>
      </c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 t="s">
        <v>125</v>
      </c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</row>
    <row r="20" spans="1:67" ht="24" customHeight="1" x14ac:dyDescent="0.55000000000000004">
      <c r="A20" s="2"/>
      <c r="C20" s="185" t="s">
        <v>34</v>
      </c>
      <c r="D20" s="174"/>
      <c r="E20" s="175"/>
      <c r="F20" s="170" t="s">
        <v>21</v>
      </c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2"/>
      <c r="Y20" s="173" t="s">
        <v>1</v>
      </c>
      <c r="Z20" s="174"/>
      <c r="AA20" s="174"/>
      <c r="AB20" s="175"/>
      <c r="AC20" s="185" t="s">
        <v>15</v>
      </c>
      <c r="AD20" s="186"/>
      <c r="AE20" s="186"/>
      <c r="AF20" s="186"/>
      <c r="AG20" s="186"/>
      <c r="AH20" s="187"/>
      <c r="AJ20" s="185" t="s">
        <v>34</v>
      </c>
      <c r="AK20" s="174"/>
      <c r="AL20" s="175"/>
      <c r="AM20" s="170" t="s">
        <v>21</v>
      </c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2"/>
      <c r="BF20" s="173" t="s">
        <v>1</v>
      </c>
      <c r="BG20" s="174"/>
      <c r="BH20" s="174"/>
      <c r="BI20" s="175"/>
      <c r="BJ20" s="185" t="s">
        <v>15</v>
      </c>
      <c r="BK20" s="186"/>
      <c r="BL20" s="186"/>
      <c r="BM20" s="186"/>
      <c r="BN20" s="186"/>
      <c r="BO20" s="187"/>
    </row>
    <row r="21" spans="1:67" ht="25" customHeight="1" x14ac:dyDescent="0.55000000000000004">
      <c r="C21" s="176"/>
      <c r="D21" s="177"/>
      <c r="E21" s="178"/>
      <c r="F21" s="173" t="s">
        <v>19</v>
      </c>
      <c r="G21" s="174"/>
      <c r="H21" s="174"/>
      <c r="I21" s="175"/>
      <c r="J21" s="184" t="s">
        <v>10</v>
      </c>
      <c r="K21" s="184"/>
      <c r="L21" s="184"/>
      <c r="M21" s="160" t="s">
        <v>11</v>
      </c>
      <c r="N21" s="160"/>
      <c r="O21" s="160"/>
      <c r="P21" s="160" t="s">
        <v>12</v>
      </c>
      <c r="Q21" s="160"/>
      <c r="R21" s="160"/>
      <c r="S21" s="160" t="s">
        <v>13</v>
      </c>
      <c r="T21" s="160"/>
      <c r="U21" s="160"/>
      <c r="V21" s="160" t="s">
        <v>14</v>
      </c>
      <c r="W21" s="160"/>
      <c r="X21" s="160"/>
      <c r="Y21" s="176"/>
      <c r="Z21" s="177"/>
      <c r="AA21" s="177"/>
      <c r="AB21" s="178"/>
      <c r="AC21" s="188"/>
      <c r="AD21" s="189"/>
      <c r="AE21" s="189"/>
      <c r="AF21" s="189"/>
      <c r="AG21" s="189"/>
      <c r="AH21" s="190"/>
      <c r="AJ21" s="176"/>
      <c r="AK21" s="177"/>
      <c r="AL21" s="178"/>
      <c r="AM21" s="173" t="s">
        <v>19</v>
      </c>
      <c r="AN21" s="174"/>
      <c r="AO21" s="174"/>
      <c r="AP21" s="175"/>
      <c r="AQ21" s="184" t="s">
        <v>10</v>
      </c>
      <c r="AR21" s="184"/>
      <c r="AS21" s="184"/>
      <c r="AT21" s="160" t="s">
        <v>11</v>
      </c>
      <c r="AU21" s="160"/>
      <c r="AV21" s="160"/>
      <c r="AW21" s="160" t="s">
        <v>12</v>
      </c>
      <c r="AX21" s="160"/>
      <c r="AY21" s="160"/>
      <c r="AZ21" s="160" t="s">
        <v>13</v>
      </c>
      <c r="BA21" s="160"/>
      <c r="BB21" s="160"/>
      <c r="BC21" s="160" t="s">
        <v>14</v>
      </c>
      <c r="BD21" s="160"/>
      <c r="BE21" s="160"/>
      <c r="BF21" s="176"/>
      <c r="BG21" s="177"/>
      <c r="BH21" s="177"/>
      <c r="BI21" s="178"/>
      <c r="BJ21" s="188"/>
      <c r="BK21" s="189"/>
      <c r="BL21" s="189"/>
      <c r="BM21" s="189"/>
      <c r="BN21" s="189"/>
      <c r="BO21" s="190"/>
    </row>
    <row r="22" spans="1:67" ht="25" customHeight="1" x14ac:dyDescent="0.55000000000000004">
      <c r="C22" s="179"/>
      <c r="D22" s="180"/>
      <c r="E22" s="181"/>
      <c r="F22" s="179"/>
      <c r="G22" s="180"/>
      <c r="H22" s="180"/>
      <c r="I22" s="181"/>
      <c r="J22" s="184"/>
      <c r="K22" s="184"/>
      <c r="L22" s="184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79"/>
      <c r="Z22" s="180"/>
      <c r="AA22" s="180"/>
      <c r="AB22" s="181"/>
      <c r="AC22" s="191"/>
      <c r="AD22" s="192"/>
      <c r="AE22" s="192"/>
      <c r="AF22" s="192"/>
      <c r="AG22" s="192"/>
      <c r="AH22" s="193"/>
      <c r="AJ22" s="179"/>
      <c r="AK22" s="180"/>
      <c r="AL22" s="181"/>
      <c r="AM22" s="179"/>
      <c r="AN22" s="180"/>
      <c r="AO22" s="180"/>
      <c r="AP22" s="181"/>
      <c r="AQ22" s="184"/>
      <c r="AR22" s="184"/>
      <c r="AS22" s="184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79"/>
      <c r="BG22" s="180"/>
      <c r="BH22" s="180"/>
      <c r="BI22" s="181"/>
      <c r="BJ22" s="191"/>
      <c r="BK22" s="192"/>
      <c r="BL22" s="192"/>
      <c r="BM22" s="192"/>
      <c r="BN22" s="192"/>
      <c r="BO22" s="193"/>
    </row>
    <row r="23" spans="1:67" ht="19.5" customHeight="1" x14ac:dyDescent="0.55000000000000004">
      <c r="C23" s="194">
        <v>1</v>
      </c>
      <c r="D23" s="195"/>
      <c r="E23" s="196"/>
      <c r="F23" s="161">
        <v>1</v>
      </c>
      <c r="G23" s="162"/>
      <c r="H23" s="162"/>
      <c r="I23" s="163"/>
      <c r="J23" s="159" t="s">
        <v>9</v>
      </c>
      <c r="K23" s="159"/>
      <c r="L23" s="159"/>
      <c r="M23" s="159" t="s">
        <v>17</v>
      </c>
      <c r="N23" s="159"/>
      <c r="O23" s="159"/>
      <c r="P23" s="159" t="s">
        <v>18</v>
      </c>
      <c r="Q23" s="159"/>
      <c r="R23" s="159"/>
      <c r="S23" s="159" t="s">
        <v>9</v>
      </c>
      <c r="T23" s="159"/>
      <c r="U23" s="159"/>
      <c r="V23" s="159" t="s">
        <v>17</v>
      </c>
      <c r="W23" s="159"/>
      <c r="X23" s="159"/>
      <c r="Y23" s="146" t="s">
        <v>2</v>
      </c>
      <c r="Z23" s="146"/>
      <c r="AA23" s="146"/>
      <c r="AB23" s="146"/>
      <c r="AC23" s="155">
        <v>2400</v>
      </c>
      <c r="AD23" s="156"/>
      <c r="AE23" s="156"/>
      <c r="AF23" s="156"/>
      <c r="AG23" s="156"/>
      <c r="AH23" s="12"/>
      <c r="AJ23" s="194">
        <v>5</v>
      </c>
      <c r="AK23" s="195"/>
      <c r="AL23" s="196"/>
      <c r="AM23" s="161">
        <v>1</v>
      </c>
      <c r="AN23" s="162"/>
      <c r="AO23" s="162"/>
      <c r="AP23" s="163"/>
      <c r="AQ23" s="159" t="s">
        <v>9</v>
      </c>
      <c r="AR23" s="159"/>
      <c r="AS23" s="159"/>
      <c r="AT23" s="159" t="s">
        <v>17</v>
      </c>
      <c r="AU23" s="159"/>
      <c r="AV23" s="159"/>
      <c r="AW23" s="159" t="s">
        <v>18</v>
      </c>
      <c r="AX23" s="159"/>
      <c r="AY23" s="159"/>
      <c r="AZ23" s="159" t="s">
        <v>8</v>
      </c>
      <c r="BA23" s="159"/>
      <c r="BB23" s="159"/>
      <c r="BC23" s="159" t="s">
        <v>18</v>
      </c>
      <c r="BD23" s="159"/>
      <c r="BE23" s="159"/>
      <c r="BF23" s="146" t="s">
        <v>2</v>
      </c>
      <c r="BG23" s="146"/>
      <c r="BH23" s="146"/>
      <c r="BI23" s="146"/>
      <c r="BJ23" s="155">
        <v>3200</v>
      </c>
      <c r="BK23" s="156"/>
      <c r="BL23" s="156"/>
      <c r="BM23" s="156"/>
      <c r="BN23" s="156"/>
      <c r="BO23" s="12"/>
    </row>
    <row r="24" spans="1:67" x14ac:dyDescent="0.55000000000000004">
      <c r="C24" s="197"/>
      <c r="D24" s="198"/>
      <c r="E24" s="199"/>
      <c r="F24" s="164"/>
      <c r="G24" s="165"/>
      <c r="H24" s="165"/>
      <c r="I24" s="166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46" t="s">
        <v>3</v>
      </c>
      <c r="Z24" s="146"/>
      <c r="AA24" s="146"/>
      <c r="AB24" s="146"/>
      <c r="AC24" s="155">
        <v>1440</v>
      </c>
      <c r="AD24" s="156"/>
      <c r="AE24" s="156"/>
      <c r="AF24" s="156"/>
      <c r="AG24" s="156"/>
      <c r="AH24" s="12"/>
      <c r="AJ24" s="197"/>
      <c r="AK24" s="198"/>
      <c r="AL24" s="199"/>
      <c r="AM24" s="164"/>
      <c r="AN24" s="165"/>
      <c r="AO24" s="165"/>
      <c r="AP24" s="166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46" t="s">
        <v>3</v>
      </c>
      <c r="BG24" s="146"/>
      <c r="BH24" s="146"/>
      <c r="BI24" s="146"/>
      <c r="BJ24" s="155">
        <v>1920</v>
      </c>
      <c r="BK24" s="156"/>
      <c r="BL24" s="156"/>
      <c r="BM24" s="156"/>
      <c r="BN24" s="156"/>
      <c r="BO24" s="12"/>
    </row>
    <row r="25" spans="1:67" x14ac:dyDescent="0.55000000000000004">
      <c r="C25" s="200"/>
      <c r="D25" s="201"/>
      <c r="E25" s="202"/>
      <c r="F25" s="167"/>
      <c r="G25" s="168"/>
      <c r="H25" s="168"/>
      <c r="I25" s="16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46" t="s">
        <v>4</v>
      </c>
      <c r="Z25" s="146"/>
      <c r="AA25" s="146"/>
      <c r="AB25" s="146"/>
      <c r="AC25" s="155">
        <v>240</v>
      </c>
      <c r="AD25" s="156"/>
      <c r="AE25" s="156"/>
      <c r="AF25" s="156"/>
      <c r="AG25" s="156"/>
      <c r="AH25" s="12"/>
      <c r="AJ25" s="200"/>
      <c r="AK25" s="201"/>
      <c r="AL25" s="202"/>
      <c r="AM25" s="167"/>
      <c r="AN25" s="168"/>
      <c r="AO25" s="168"/>
      <c r="AP25" s="16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46" t="s">
        <v>4</v>
      </c>
      <c r="BG25" s="146"/>
      <c r="BH25" s="146"/>
      <c r="BI25" s="146"/>
      <c r="BJ25" s="155">
        <v>320</v>
      </c>
      <c r="BK25" s="156"/>
      <c r="BL25" s="156"/>
      <c r="BM25" s="156"/>
      <c r="BN25" s="156"/>
      <c r="BO25" s="12"/>
    </row>
    <row r="26" spans="1:67" ht="19.5" customHeight="1" x14ac:dyDescent="0.55000000000000004">
      <c r="C26" s="194">
        <v>2</v>
      </c>
      <c r="D26" s="195"/>
      <c r="E26" s="196"/>
      <c r="F26" s="161">
        <v>0.83299999999999996</v>
      </c>
      <c r="G26" s="162"/>
      <c r="H26" s="162"/>
      <c r="I26" s="163"/>
      <c r="J26" s="159" t="s">
        <v>9</v>
      </c>
      <c r="K26" s="159"/>
      <c r="L26" s="159"/>
      <c r="M26" s="159" t="s">
        <v>17</v>
      </c>
      <c r="N26" s="159"/>
      <c r="O26" s="159"/>
      <c r="P26" s="159" t="s">
        <v>17</v>
      </c>
      <c r="Q26" s="159"/>
      <c r="R26" s="159"/>
      <c r="S26" s="159" t="s">
        <v>17</v>
      </c>
      <c r="T26" s="159"/>
      <c r="U26" s="159"/>
      <c r="V26" s="159" t="s">
        <v>17</v>
      </c>
      <c r="W26" s="159"/>
      <c r="X26" s="159"/>
      <c r="Y26" s="146" t="s">
        <v>2</v>
      </c>
      <c r="Z26" s="146"/>
      <c r="AA26" s="146"/>
      <c r="AB26" s="146"/>
      <c r="AC26" s="155">
        <v>2000</v>
      </c>
      <c r="AD26" s="156"/>
      <c r="AE26" s="156"/>
      <c r="AF26" s="156"/>
      <c r="AG26" s="156"/>
      <c r="AH26" s="12"/>
      <c r="AJ26" s="194">
        <v>6</v>
      </c>
      <c r="AK26" s="195"/>
      <c r="AL26" s="196"/>
      <c r="AM26" s="161">
        <v>1</v>
      </c>
      <c r="AN26" s="162"/>
      <c r="AO26" s="162"/>
      <c r="AP26" s="163"/>
      <c r="AQ26" s="159" t="s">
        <v>9</v>
      </c>
      <c r="AR26" s="159"/>
      <c r="AS26" s="159"/>
      <c r="AT26" s="159" t="s">
        <v>17</v>
      </c>
      <c r="AU26" s="159"/>
      <c r="AV26" s="159"/>
      <c r="AW26" s="159" t="s">
        <v>18</v>
      </c>
      <c r="AX26" s="159"/>
      <c r="AY26" s="159"/>
      <c r="AZ26" s="159" t="s">
        <v>8</v>
      </c>
      <c r="BA26" s="159"/>
      <c r="BB26" s="159"/>
      <c r="BC26" s="159" t="s">
        <v>9</v>
      </c>
      <c r="BD26" s="159"/>
      <c r="BE26" s="159"/>
      <c r="BF26" s="146" t="s">
        <v>2</v>
      </c>
      <c r="BG26" s="146"/>
      <c r="BH26" s="146"/>
      <c r="BI26" s="146"/>
      <c r="BJ26" s="155">
        <v>2800</v>
      </c>
      <c r="BK26" s="156"/>
      <c r="BL26" s="156"/>
      <c r="BM26" s="156"/>
      <c r="BN26" s="156"/>
      <c r="BO26" s="12"/>
    </row>
    <row r="27" spans="1:67" ht="18" customHeight="1" x14ac:dyDescent="0.55000000000000004">
      <c r="C27" s="197"/>
      <c r="D27" s="198"/>
      <c r="E27" s="199"/>
      <c r="F27" s="164"/>
      <c r="G27" s="165"/>
      <c r="H27" s="165"/>
      <c r="I27" s="166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46" t="s">
        <v>3</v>
      </c>
      <c r="Z27" s="146"/>
      <c r="AA27" s="146"/>
      <c r="AB27" s="146"/>
      <c r="AC27" s="155">
        <v>1200</v>
      </c>
      <c r="AD27" s="156"/>
      <c r="AE27" s="156"/>
      <c r="AF27" s="156"/>
      <c r="AG27" s="156"/>
      <c r="AH27" s="12"/>
      <c r="AJ27" s="197"/>
      <c r="AK27" s="198"/>
      <c r="AL27" s="199"/>
      <c r="AM27" s="164"/>
      <c r="AN27" s="165"/>
      <c r="AO27" s="165"/>
      <c r="AP27" s="166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46" t="s">
        <v>3</v>
      </c>
      <c r="BG27" s="146"/>
      <c r="BH27" s="146"/>
      <c r="BI27" s="146"/>
      <c r="BJ27" s="155">
        <v>1680</v>
      </c>
      <c r="BK27" s="156"/>
      <c r="BL27" s="156"/>
      <c r="BM27" s="156"/>
      <c r="BN27" s="156"/>
      <c r="BO27" s="12"/>
    </row>
    <row r="28" spans="1:67" ht="18" customHeight="1" x14ac:dyDescent="0.55000000000000004">
      <c r="C28" s="200"/>
      <c r="D28" s="201"/>
      <c r="E28" s="202"/>
      <c r="F28" s="167"/>
      <c r="G28" s="168"/>
      <c r="H28" s="168"/>
      <c r="I28" s="16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46" t="s">
        <v>4</v>
      </c>
      <c r="Z28" s="146"/>
      <c r="AA28" s="146"/>
      <c r="AB28" s="146"/>
      <c r="AC28" s="155">
        <v>200</v>
      </c>
      <c r="AD28" s="156"/>
      <c r="AE28" s="156"/>
      <c r="AF28" s="156"/>
      <c r="AG28" s="156"/>
      <c r="AH28" s="12"/>
      <c r="AJ28" s="200"/>
      <c r="AK28" s="201"/>
      <c r="AL28" s="202"/>
      <c r="AM28" s="167"/>
      <c r="AN28" s="168"/>
      <c r="AO28" s="168"/>
      <c r="AP28" s="16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46" t="s">
        <v>4</v>
      </c>
      <c r="BG28" s="146"/>
      <c r="BH28" s="146"/>
      <c r="BI28" s="146"/>
      <c r="BJ28" s="155">
        <v>280</v>
      </c>
      <c r="BK28" s="156"/>
      <c r="BL28" s="156"/>
      <c r="BM28" s="156"/>
      <c r="BN28" s="156"/>
      <c r="BO28" s="12"/>
    </row>
    <row r="29" spans="1:67" ht="19.5" customHeight="1" x14ac:dyDescent="0.55000000000000004">
      <c r="C29" s="194">
        <v>3</v>
      </c>
      <c r="D29" s="195"/>
      <c r="E29" s="196"/>
      <c r="F29" s="161">
        <v>0.75</v>
      </c>
      <c r="G29" s="162"/>
      <c r="H29" s="162"/>
      <c r="I29" s="163"/>
      <c r="J29" s="159" t="s">
        <v>8</v>
      </c>
      <c r="K29" s="159"/>
      <c r="L29" s="159"/>
      <c r="M29" s="159" t="s">
        <v>18</v>
      </c>
      <c r="N29" s="159"/>
      <c r="O29" s="159"/>
      <c r="P29" s="159" t="s">
        <v>18</v>
      </c>
      <c r="Q29" s="159"/>
      <c r="R29" s="159"/>
      <c r="S29" s="159" t="s">
        <v>17</v>
      </c>
      <c r="T29" s="159"/>
      <c r="U29" s="159"/>
      <c r="V29" s="159" t="s">
        <v>17</v>
      </c>
      <c r="W29" s="159"/>
      <c r="X29" s="159"/>
      <c r="Y29" s="146" t="s">
        <v>2</v>
      </c>
      <c r="Z29" s="146"/>
      <c r="AA29" s="146"/>
      <c r="AB29" s="146"/>
      <c r="AC29" s="155">
        <v>1800</v>
      </c>
      <c r="AD29" s="156"/>
      <c r="AE29" s="156"/>
      <c r="AF29" s="156"/>
      <c r="AG29" s="156"/>
      <c r="AH29" s="12"/>
      <c r="AJ29" s="194">
        <v>7</v>
      </c>
      <c r="AK29" s="195"/>
      <c r="AL29" s="196"/>
      <c r="AM29" s="161">
        <v>0.75</v>
      </c>
      <c r="AN29" s="162"/>
      <c r="AO29" s="162"/>
      <c r="AP29" s="163"/>
      <c r="AQ29" s="159" t="s">
        <v>8</v>
      </c>
      <c r="AR29" s="159"/>
      <c r="AS29" s="159"/>
      <c r="AT29" s="159" t="s">
        <v>18</v>
      </c>
      <c r="AU29" s="159"/>
      <c r="AV29" s="159"/>
      <c r="AW29" s="159" t="s">
        <v>18</v>
      </c>
      <c r="AX29" s="159"/>
      <c r="AY29" s="159"/>
      <c r="AZ29" s="159" t="s">
        <v>22</v>
      </c>
      <c r="BA29" s="159"/>
      <c r="BB29" s="159"/>
      <c r="BC29" s="159" t="s">
        <v>18</v>
      </c>
      <c r="BD29" s="159"/>
      <c r="BE29" s="159"/>
      <c r="BF29" s="146" t="s">
        <v>2</v>
      </c>
      <c r="BG29" s="146"/>
      <c r="BH29" s="146"/>
      <c r="BI29" s="146"/>
      <c r="BJ29" s="155">
        <v>2400</v>
      </c>
      <c r="BK29" s="156"/>
      <c r="BL29" s="156"/>
      <c r="BM29" s="156"/>
      <c r="BN29" s="156"/>
      <c r="BO29" s="12"/>
    </row>
    <row r="30" spans="1:67" ht="18" customHeight="1" x14ac:dyDescent="0.55000000000000004">
      <c r="C30" s="197"/>
      <c r="D30" s="198"/>
      <c r="E30" s="199"/>
      <c r="F30" s="164"/>
      <c r="G30" s="165"/>
      <c r="H30" s="165"/>
      <c r="I30" s="166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46" t="s">
        <v>3</v>
      </c>
      <c r="Z30" s="146"/>
      <c r="AA30" s="146"/>
      <c r="AB30" s="146"/>
      <c r="AC30" s="155">
        <v>1080</v>
      </c>
      <c r="AD30" s="156"/>
      <c r="AE30" s="156"/>
      <c r="AF30" s="156"/>
      <c r="AG30" s="156"/>
      <c r="AH30" s="12"/>
      <c r="AJ30" s="197"/>
      <c r="AK30" s="198"/>
      <c r="AL30" s="199"/>
      <c r="AM30" s="164"/>
      <c r="AN30" s="165"/>
      <c r="AO30" s="165"/>
      <c r="AP30" s="166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46" t="s">
        <v>3</v>
      </c>
      <c r="BG30" s="146"/>
      <c r="BH30" s="146"/>
      <c r="BI30" s="146"/>
      <c r="BJ30" s="155">
        <v>1440</v>
      </c>
      <c r="BK30" s="156"/>
      <c r="BL30" s="156"/>
      <c r="BM30" s="156"/>
      <c r="BN30" s="156"/>
      <c r="BO30" s="12"/>
    </row>
    <row r="31" spans="1:67" ht="18" customHeight="1" x14ac:dyDescent="0.55000000000000004">
      <c r="C31" s="200"/>
      <c r="D31" s="201"/>
      <c r="E31" s="202"/>
      <c r="F31" s="167"/>
      <c r="G31" s="168"/>
      <c r="H31" s="168"/>
      <c r="I31" s="16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46" t="s">
        <v>4</v>
      </c>
      <c r="Z31" s="146"/>
      <c r="AA31" s="146"/>
      <c r="AB31" s="146"/>
      <c r="AC31" s="155">
        <v>160</v>
      </c>
      <c r="AD31" s="156"/>
      <c r="AE31" s="156"/>
      <c r="AF31" s="156"/>
      <c r="AG31" s="156"/>
      <c r="AH31" s="12"/>
      <c r="AJ31" s="200"/>
      <c r="AK31" s="201"/>
      <c r="AL31" s="202"/>
      <c r="AM31" s="167"/>
      <c r="AN31" s="168"/>
      <c r="AO31" s="168"/>
      <c r="AP31" s="16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46" t="s">
        <v>4</v>
      </c>
      <c r="BG31" s="146"/>
      <c r="BH31" s="146"/>
      <c r="BI31" s="146"/>
      <c r="BJ31" s="155">
        <v>220</v>
      </c>
      <c r="BK31" s="156"/>
      <c r="BL31" s="156"/>
      <c r="BM31" s="156"/>
      <c r="BN31" s="156"/>
      <c r="BO31" s="12"/>
    </row>
    <row r="32" spans="1:67" ht="19.5" customHeight="1" x14ac:dyDescent="0.55000000000000004">
      <c r="C32" s="194">
        <v>4</v>
      </c>
      <c r="D32" s="195"/>
      <c r="E32" s="196"/>
      <c r="F32" s="161">
        <v>0.625</v>
      </c>
      <c r="G32" s="162"/>
      <c r="H32" s="162"/>
      <c r="I32" s="163"/>
      <c r="J32" s="159" t="s">
        <v>8</v>
      </c>
      <c r="K32" s="159"/>
      <c r="L32" s="159"/>
      <c r="M32" s="159" t="s">
        <v>18</v>
      </c>
      <c r="N32" s="159"/>
      <c r="O32" s="159"/>
      <c r="P32" s="159" t="s">
        <v>9</v>
      </c>
      <c r="Q32" s="159"/>
      <c r="R32" s="159"/>
      <c r="S32" s="159" t="s">
        <v>17</v>
      </c>
      <c r="T32" s="159"/>
      <c r="U32" s="159"/>
      <c r="V32" s="159" t="s">
        <v>17</v>
      </c>
      <c r="W32" s="159"/>
      <c r="X32" s="159"/>
      <c r="Y32" s="146" t="s">
        <v>2</v>
      </c>
      <c r="Z32" s="146"/>
      <c r="AA32" s="146"/>
      <c r="AB32" s="146"/>
      <c r="AC32" s="155">
        <v>1480</v>
      </c>
      <c r="AD32" s="156"/>
      <c r="AE32" s="156"/>
      <c r="AF32" s="156"/>
      <c r="AG32" s="156"/>
      <c r="AH32" s="12"/>
      <c r="AJ32" s="194">
        <v>8</v>
      </c>
      <c r="AK32" s="195"/>
      <c r="AL32" s="196"/>
      <c r="AM32" s="161">
        <v>0.75</v>
      </c>
      <c r="AN32" s="162"/>
      <c r="AO32" s="162"/>
      <c r="AP32" s="163"/>
      <c r="AQ32" s="159" t="s">
        <v>8</v>
      </c>
      <c r="AR32" s="159"/>
      <c r="AS32" s="159"/>
      <c r="AT32" s="159" t="s">
        <v>18</v>
      </c>
      <c r="AU32" s="159"/>
      <c r="AV32" s="159"/>
      <c r="AW32" s="159" t="s">
        <v>18</v>
      </c>
      <c r="AX32" s="159"/>
      <c r="AY32" s="159"/>
      <c r="AZ32" s="159" t="s">
        <v>22</v>
      </c>
      <c r="BA32" s="159"/>
      <c r="BB32" s="159"/>
      <c r="BC32" s="159" t="s">
        <v>9</v>
      </c>
      <c r="BD32" s="159"/>
      <c r="BE32" s="159"/>
      <c r="BF32" s="146" t="s">
        <v>2</v>
      </c>
      <c r="BG32" s="146"/>
      <c r="BH32" s="146"/>
      <c r="BI32" s="146"/>
      <c r="BJ32" s="155">
        <v>2100</v>
      </c>
      <c r="BK32" s="156"/>
      <c r="BL32" s="156"/>
      <c r="BM32" s="156"/>
      <c r="BN32" s="156"/>
      <c r="BO32" s="12"/>
    </row>
    <row r="33" spans="1:67" ht="18" customHeight="1" x14ac:dyDescent="0.55000000000000004">
      <c r="C33" s="197"/>
      <c r="D33" s="198"/>
      <c r="E33" s="199"/>
      <c r="F33" s="164"/>
      <c r="G33" s="165"/>
      <c r="H33" s="165"/>
      <c r="I33" s="166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46" t="s">
        <v>3</v>
      </c>
      <c r="Z33" s="146"/>
      <c r="AA33" s="146"/>
      <c r="AB33" s="146"/>
      <c r="AC33" s="155">
        <v>880</v>
      </c>
      <c r="AD33" s="156"/>
      <c r="AE33" s="156"/>
      <c r="AF33" s="156"/>
      <c r="AG33" s="156"/>
      <c r="AH33" s="12"/>
      <c r="AJ33" s="197"/>
      <c r="AK33" s="198"/>
      <c r="AL33" s="199"/>
      <c r="AM33" s="164"/>
      <c r="AN33" s="165"/>
      <c r="AO33" s="165"/>
      <c r="AP33" s="166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46" t="s">
        <v>3</v>
      </c>
      <c r="BG33" s="146"/>
      <c r="BH33" s="146"/>
      <c r="BI33" s="146"/>
      <c r="BJ33" s="155">
        <v>1260</v>
      </c>
      <c r="BK33" s="156"/>
      <c r="BL33" s="156"/>
      <c r="BM33" s="156"/>
      <c r="BN33" s="156"/>
      <c r="BO33" s="12"/>
    </row>
    <row r="34" spans="1:67" ht="18" customHeight="1" x14ac:dyDescent="0.55000000000000004">
      <c r="C34" s="200"/>
      <c r="D34" s="201"/>
      <c r="E34" s="202"/>
      <c r="F34" s="167"/>
      <c r="G34" s="168"/>
      <c r="H34" s="168"/>
      <c r="I34" s="16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46" t="s">
        <v>4</v>
      </c>
      <c r="Z34" s="146"/>
      <c r="AA34" s="146"/>
      <c r="AB34" s="146"/>
      <c r="AC34" s="155">
        <v>120</v>
      </c>
      <c r="AD34" s="156"/>
      <c r="AE34" s="156"/>
      <c r="AF34" s="156"/>
      <c r="AG34" s="156"/>
      <c r="AH34" s="12"/>
      <c r="AJ34" s="200"/>
      <c r="AK34" s="201"/>
      <c r="AL34" s="202"/>
      <c r="AM34" s="167"/>
      <c r="AN34" s="168"/>
      <c r="AO34" s="168"/>
      <c r="AP34" s="16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46" t="s">
        <v>4</v>
      </c>
      <c r="BG34" s="146"/>
      <c r="BH34" s="146"/>
      <c r="BI34" s="146"/>
      <c r="BJ34" s="155">
        <v>190</v>
      </c>
      <c r="BK34" s="156"/>
      <c r="BL34" s="156"/>
      <c r="BM34" s="156"/>
      <c r="BN34" s="156"/>
      <c r="BO34" s="12"/>
    </row>
    <row r="35" spans="1:67" ht="19.5" customHeight="1" x14ac:dyDescent="0.55000000000000004"/>
    <row r="36" spans="1:67" ht="41.5" customHeight="1" x14ac:dyDescent="0.55000000000000004">
      <c r="A36" s="182" t="s">
        <v>24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</row>
    <row r="37" spans="1:67" ht="24" customHeight="1" x14ac:dyDescent="0.55000000000000004">
      <c r="A37" s="2"/>
      <c r="C37" s="183" t="s">
        <v>6</v>
      </c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67" ht="24" customHeight="1" x14ac:dyDescent="0.55000000000000004">
      <c r="C38" s="146" t="s">
        <v>1</v>
      </c>
      <c r="D38" s="146"/>
      <c r="E38" s="146"/>
      <c r="F38" s="146"/>
      <c r="G38" s="150" t="s">
        <v>5</v>
      </c>
      <c r="H38" s="151"/>
      <c r="I38" s="151"/>
      <c r="J38" s="151"/>
      <c r="K38" s="151"/>
      <c r="L38" s="151"/>
      <c r="M38" s="151"/>
      <c r="N38" s="151"/>
      <c r="O38" s="152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67" ht="24" customHeight="1" x14ac:dyDescent="0.55000000000000004">
      <c r="C39" s="146" t="s">
        <v>2</v>
      </c>
      <c r="D39" s="146"/>
      <c r="E39" s="146"/>
      <c r="F39" s="146"/>
      <c r="G39" s="155">
        <v>4400</v>
      </c>
      <c r="H39" s="156"/>
      <c r="I39" s="156"/>
      <c r="J39" s="156"/>
      <c r="K39" s="156"/>
      <c r="L39" s="156"/>
      <c r="M39" s="156"/>
      <c r="N39" s="3"/>
      <c r="O39" s="4"/>
      <c r="S39" s="8"/>
      <c r="T39" s="8"/>
      <c r="U39" s="8"/>
      <c r="V39" s="8"/>
      <c r="W39" s="9"/>
      <c r="X39" s="9"/>
      <c r="Y39" s="9"/>
      <c r="Z39" s="9"/>
      <c r="AA39" s="9"/>
      <c r="AB39" s="9"/>
      <c r="AC39" s="9"/>
      <c r="AD39" s="10"/>
      <c r="AE39" s="10"/>
    </row>
    <row r="40" spans="1:67" ht="24" customHeight="1" x14ac:dyDescent="0.55000000000000004">
      <c r="C40" s="146" t="s">
        <v>3</v>
      </c>
      <c r="D40" s="146"/>
      <c r="E40" s="146"/>
      <c r="F40" s="146"/>
      <c r="G40" s="155">
        <v>2000</v>
      </c>
      <c r="H40" s="156"/>
      <c r="I40" s="156"/>
      <c r="J40" s="156"/>
      <c r="K40" s="156"/>
      <c r="L40" s="156"/>
      <c r="M40" s="156"/>
      <c r="N40" s="3"/>
      <c r="O40" s="4"/>
      <c r="S40" s="8"/>
      <c r="T40" s="8"/>
      <c r="U40" s="8"/>
      <c r="V40" s="8"/>
      <c r="W40" s="9"/>
      <c r="X40" s="9"/>
      <c r="Y40" s="9"/>
      <c r="Z40" s="9"/>
      <c r="AA40" s="9"/>
      <c r="AB40" s="9"/>
      <c r="AC40" s="9"/>
      <c r="AD40" s="10"/>
      <c r="AE40" s="10"/>
    </row>
    <row r="41" spans="1:67" ht="24" customHeight="1" x14ac:dyDescent="0.55000000000000004">
      <c r="C41" s="146" t="s">
        <v>4</v>
      </c>
      <c r="D41" s="146"/>
      <c r="E41" s="146"/>
      <c r="F41" s="146"/>
      <c r="G41" s="155">
        <v>400</v>
      </c>
      <c r="H41" s="156"/>
      <c r="I41" s="156"/>
      <c r="J41" s="156"/>
      <c r="K41" s="156"/>
      <c r="L41" s="156"/>
      <c r="M41" s="156"/>
      <c r="N41" s="3"/>
      <c r="O41" s="4"/>
      <c r="S41" s="8"/>
      <c r="T41" s="8"/>
      <c r="U41" s="8"/>
      <c r="V41" s="8"/>
      <c r="W41" s="9"/>
      <c r="X41" s="9"/>
      <c r="Y41" s="9"/>
      <c r="Z41" s="9"/>
      <c r="AA41" s="9"/>
      <c r="AB41" s="9"/>
      <c r="AC41" s="9"/>
      <c r="AD41" s="10"/>
      <c r="AE41" s="10"/>
    </row>
    <row r="42" spans="1:67" ht="25.5" customHeight="1" x14ac:dyDescent="0.55000000000000004">
      <c r="S42" s="157" t="s">
        <v>125</v>
      </c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</row>
    <row r="43" spans="1:67" ht="21" customHeight="1" x14ac:dyDescent="0.55000000000000004">
      <c r="C43" s="150" t="s">
        <v>20</v>
      </c>
      <c r="D43" s="151"/>
      <c r="E43" s="151"/>
      <c r="F43" s="151"/>
      <c r="G43" s="151"/>
      <c r="H43" s="151"/>
      <c r="I43" s="152"/>
      <c r="J43" s="173" t="s">
        <v>1</v>
      </c>
      <c r="K43" s="174"/>
      <c r="L43" s="174"/>
      <c r="M43" s="175"/>
      <c r="N43" s="185" t="s">
        <v>15</v>
      </c>
      <c r="O43" s="186"/>
      <c r="P43" s="186"/>
      <c r="Q43" s="186"/>
      <c r="R43" s="186"/>
      <c r="S43" s="186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4"/>
    </row>
    <row r="44" spans="1:67" ht="28" customHeight="1" x14ac:dyDescent="0.55000000000000004">
      <c r="C44" s="173" t="s">
        <v>19</v>
      </c>
      <c r="D44" s="174"/>
      <c r="E44" s="174"/>
      <c r="F44" s="175"/>
      <c r="G44" s="184" t="s">
        <v>25</v>
      </c>
      <c r="H44" s="184"/>
      <c r="I44" s="184"/>
      <c r="J44" s="176"/>
      <c r="K44" s="177"/>
      <c r="L44" s="177"/>
      <c r="M44" s="178"/>
      <c r="N44" s="188"/>
      <c r="O44" s="189"/>
      <c r="P44" s="189"/>
      <c r="Q44" s="189"/>
      <c r="R44" s="189"/>
      <c r="S44" s="190"/>
      <c r="T44" s="170" t="s">
        <v>36</v>
      </c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2"/>
    </row>
    <row r="45" spans="1:67" ht="28" customHeight="1" x14ac:dyDescent="0.55000000000000004">
      <c r="C45" s="179"/>
      <c r="D45" s="180"/>
      <c r="E45" s="180"/>
      <c r="F45" s="181"/>
      <c r="G45" s="184"/>
      <c r="H45" s="184"/>
      <c r="I45" s="184"/>
      <c r="J45" s="179"/>
      <c r="K45" s="180"/>
      <c r="L45" s="180"/>
      <c r="M45" s="181"/>
      <c r="N45" s="191"/>
      <c r="O45" s="192"/>
      <c r="P45" s="192"/>
      <c r="Q45" s="192"/>
      <c r="R45" s="192"/>
      <c r="S45" s="193"/>
      <c r="T45" s="170" t="s">
        <v>26</v>
      </c>
      <c r="U45" s="171"/>
      <c r="V45" s="171"/>
      <c r="W45" s="171"/>
      <c r="X45" s="171"/>
      <c r="Y45" s="172"/>
      <c r="Z45" s="170" t="s">
        <v>27</v>
      </c>
      <c r="AA45" s="171"/>
      <c r="AB45" s="171"/>
      <c r="AC45" s="171"/>
      <c r="AD45" s="171"/>
      <c r="AE45" s="172"/>
      <c r="AF45" s="170" t="s">
        <v>28</v>
      </c>
      <c r="AG45" s="171"/>
      <c r="AH45" s="171"/>
      <c r="AI45" s="171"/>
      <c r="AJ45" s="171"/>
      <c r="AK45" s="172"/>
      <c r="AL45" s="170" t="s">
        <v>29</v>
      </c>
      <c r="AM45" s="171"/>
      <c r="AN45" s="171"/>
      <c r="AO45" s="171"/>
      <c r="AP45" s="171"/>
      <c r="AQ45" s="172"/>
      <c r="AR45" s="170" t="s">
        <v>30</v>
      </c>
      <c r="AS45" s="171"/>
      <c r="AT45" s="171"/>
      <c r="AU45" s="171"/>
      <c r="AV45" s="171"/>
      <c r="AW45" s="172"/>
      <c r="AX45" s="170" t="s">
        <v>31</v>
      </c>
      <c r="AY45" s="171"/>
      <c r="AZ45" s="171"/>
      <c r="BA45" s="171"/>
      <c r="BB45" s="171"/>
      <c r="BC45" s="172"/>
      <c r="BD45" s="170" t="s">
        <v>32</v>
      </c>
      <c r="BE45" s="171"/>
      <c r="BF45" s="171"/>
      <c r="BG45" s="171"/>
      <c r="BH45" s="171"/>
      <c r="BI45" s="172"/>
    </row>
    <row r="46" spans="1:67" ht="28" customHeight="1" x14ac:dyDescent="0.55000000000000004">
      <c r="C46" s="161">
        <v>1</v>
      </c>
      <c r="D46" s="162"/>
      <c r="E46" s="162"/>
      <c r="F46" s="163"/>
      <c r="G46" s="203" t="s">
        <v>18</v>
      </c>
      <c r="H46" s="204"/>
      <c r="I46" s="205"/>
      <c r="J46" s="150" t="s">
        <v>33</v>
      </c>
      <c r="K46" s="151"/>
      <c r="L46" s="151"/>
      <c r="M46" s="151"/>
      <c r="N46" s="151"/>
      <c r="O46" s="151"/>
      <c r="P46" s="151"/>
      <c r="Q46" s="151"/>
      <c r="R46" s="151"/>
      <c r="S46" s="152"/>
      <c r="T46" s="147">
        <v>1</v>
      </c>
      <c r="U46" s="148"/>
      <c r="V46" s="148"/>
      <c r="W46" s="148"/>
      <c r="X46" s="148"/>
      <c r="Y46" s="149"/>
      <c r="Z46" s="147">
        <v>3</v>
      </c>
      <c r="AA46" s="148"/>
      <c r="AB46" s="148"/>
      <c r="AC46" s="148"/>
      <c r="AD46" s="148"/>
      <c r="AE46" s="149"/>
      <c r="AF46" s="147">
        <v>5</v>
      </c>
      <c r="AG46" s="148"/>
      <c r="AH46" s="148"/>
      <c r="AI46" s="148"/>
      <c r="AJ46" s="148"/>
      <c r="AK46" s="149"/>
      <c r="AL46" s="147">
        <v>7</v>
      </c>
      <c r="AM46" s="148"/>
      <c r="AN46" s="148"/>
      <c r="AO46" s="148"/>
      <c r="AP46" s="148"/>
      <c r="AQ46" s="149"/>
      <c r="AR46" s="147">
        <v>9</v>
      </c>
      <c r="AS46" s="148"/>
      <c r="AT46" s="148"/>
      <c r="AU46" s="148"/>
      <c r="AV46" s="148"/>
      <c r="AW46" s="149"/>
      <c r="AX46" s="147">
        <v>11</v>
      </c>
      <c r="AY46" s="148"/>
      <c r="AZ46" s="148"/>
      <c r="BA46" s="148"/>
      <c r="BB46" s="148"/>
      <c r="BC46" s="149"/>
      <c r="BD46" s="15"/>
      <c r="BE46" s="16"/>
      <c r="BF46" s="16"/>
      <c r="BG46" s="16"/>
      <c r="BH46" s="16"/>
      <c r="BI46" s="17"/>
    </row>
    <row r="47" spans="1:67" ht="19.5" customHeight="1" x14ac:dyDescent="0.55000000000000004">
      <c r="C47" s="164"/>
      <c r="D47" s="165"/>
      <c r="E47" s="165"/>
      <c r="F47" s="166"/>
      <c r="G47" s="206"/>
      <c r="H47" s="207"/>
      <c r="I47" s="208"/>
      <c r="J47" s="146" t="s">
        <v>2</v>
      </c>
      <c r="K47" s="146"/>
      <c r="L47" s="146"/>
      <c r="M47" s="146"/>
      <c r="N47" s="155">
        <v>4400</v>
      </c>
      <c r="O47" s="156"/>
      <c r="P47" s="156"/>
      <c r="Q47" s="156"/>
      <c r="R47" s="156"/>
      <c r="S47" s="12"/>
      <c r="T47" s="155">
        <v>4400</v>
      </c>
      <c r="U47" s="156"/>
      <c r="V47" s="156"/>
      <c r="W47" s="156"/>
      <c r="X47" s="156"/>
      <c r="Y47" s="12"/>
      <c r="Z47" s="155">
        <v>3800</v>
      </c>
      <c r="AA47" s="156"/>
      <c r="AB47" s="156"/>
      <c r="AC47" s="156"/>
      <c r="AD47" s="156"/>
      <c r="AE47" s="12"/>
      <c r="AF47" s="155">
        <v>4240</v>
      </c>
      <c r="AG47" s="156"/>
      <c r="AH47" s="156"/>
      <c r="AI47" s="156"/>
      <c r="AJ47" s="156"/>
      <c r="AK47" s="12"/>
      <c r="AL47" s="155">
        <v>3520</v>
      </c>
      <c r="AM47" s="156"/>
      <c r="AN47" s="156"/>
      <c r="AO47" s="156"/>
      <c r="AP47" s="156"/>
      <c r="AQ47" s="12"/>
      <c r="AR47" s="155">
        <v>3320</v>
      </c>
      <c r="AS47" s="156"/>
      <c r="AT47" s="156"/>
      <c r="AU47" s="156"/>
      <c r="AV47" s="156"/>
      <c r="AW47" s="12"/>
      <c r="AX47" s="155">
        <v>3020</v>
      </c>
      <c r="AY47" s="156"/>
      <c r="AZ47" s="156"/>
      <c r="BA47" s="156"/>
      <c r="BB47" s="156"/>
      <c r="BC47" s="12"/>
      <c r="BD47" s="155"/>
      <c r="BE47" s="156"/>
      <c r="BF47" s="156"/>
      <c r="BG47" s="156"/>
      <c r="BH47" s="156"/>
      <c r="BI47" s="12"/>
    </row>
    <row r="48" spans="1:67" ht="19.5" customHeight="1" x14ac:dyDescent="0.55000000000000004">
      <c r="C48" s="164"/>
      <c r="D48" s="165"/>
      <c r="E48" s="165"/>
      <c r="F48" s="166"/>
      <c r="G48" s="206"/>
      <c r="H48" s="207"/>
      <c r="I48" s="208"/>
      <c r="J48" s="146" t="s">
        <v>3</v>
      </c>
      <c r="K48" s="146"/>
      <c r="L48" s="146"/>
      <c r="M48" s="146"/>
      <c r="N48" s="155">
        <v>2000</v>
      </c>
      <c r="O48" s="156"/>
      <c r="P48" s="156"/>
      <c r="Q48" s="156"/>
      <c r="R48" s="156"/>
      <c r="S48" s="12"/>
      <c r="T48" s="155">
        <v>2000</v>
      </c>
      <c r="U48" s="156"/>
      <c r="V48" s="156"/>
      <c r="W48" s="156"/>
      <c r="X48" s="156"/>
      <c r="Y48" s="12"/>
      <c r="Z48" s="155">
        <v>1800</v>
      </c>
      <c r="AA48" s="156"/>
      <c r="AB48" s="156"/>
      <c r="AC48" s="156"/>
      <c r="AD48" s="156"/>
      <c r="AE48" s="12"/>
      <c r="AF48" s="155">
        <v>1880</v>
      </c>
      <c r="AG48" s="156"/>
      <c r="AH48" s="156"/>
      <c r="AI48" s="156"/>
      <c r="AJ48" s="156"/>
      <c r="AK48" s="12"/>
      <c r="AL48" s="155">
        <v>1640</v>
      </c>
      <c r="AM48" s="156"/>
      <c r="AN48" s="156"/>
      <c r="AO48" s="156"/>
      <c r="AP48" s="156"/>
      <c r="AQ48" s="12"/>
      <c r="AR48" s="155">
        <v>1560</v>
      </c>
      <c r="AS48" s="156"/>
      <c r="AT48" s="156"/>
      <c r="AU48" s="156"/>
      <c r="AV48" s="156"/>
      <c r="AW48" s="12"/>
      <c r="AX48" s="155">
        <v>1380</v>
      </c>
      <c r="AY48" s="156"/>
      <c r="AZ48" s="156"/>
      <c r="BA48" s="156"/>
      <c r="BB48" s="156"/>
      <c r="BC48" s="12"/>
      <c r="BD48" s="155"/>
      <c r="BE48" s="156"/>
      <c r="BF48" s="156"/>
      <c r="BG48" s="156"/>
      <c r="BH48" s="156"/>
      <c r="BI48" s="12"/>
    </row>
    <row r="49" spans="3:61" ht="19.5" customHeight="1" x14ac:dyDescent="0.55000000000000004">
      <c r="C49" s="167"/>
      <c r="D49" s="168"/>
      <c r="E49" s="168"/>
      <c r="F49" s="169"/>
      <c r="G49" s="209"/>
      <c r="H49" s="210"/>
      <c r="I49" s="211"/>
      <c r="J49" s="146" t="s">
        <v>4</v>
      </c>
      <c r="K49" s="146"/>
      <c r="L49" s="146"/>
      <c r="M49" s="146"/>
      <c r="N49" s="155">
        <v>400</v>
      </c>
      <c r="O49" s="156"/>
      <c r="P49" s="156"/>
      <c r="Q49" s="156"/>
      <c r="R49" s="156"/>
      <c r="S49" s="12"/>
      <c r="T49" s="155">
        <v>400</v>
      </c>
      <c r="U49" s="156"/>
      <c r="V49" s="156"/>
      <c r="W49" s="156"/>
      <c r="X49" s="156"/>
      <c r="Y49" s="12"/>
      <c r="Z49" s="155">
        <v>400</v>
      </c>
      <c r="AA49" s="156"/>
      <c r="AB49" s="156"/>
      <c r="AC49" s="156"/>
      <c r="AD49" s="156"/>
      <c r="AE49" s="12"/>
      <c r="AF49" s="155">
        <v>400</v>
      </c>
      <c r="AG49" s="156"/>
      <c r="AH49" s="156"/>
      <c r="AI49" s="156"/>
      <c r="AJ49" s="156"/>
      <c r="AK49" s="12"/>
      <c r="AL49" s="155">
        <v>400</v>
      </c>
      <c r="AM49" s="156"/>
      <c r="AN49" s="156"/>
      <c r="AO49" s="156"/>
      <c r="AP49" s="156"/>
      <c r="AQ49" s="12"/>
      <c r="AR49" s="155">
        <v>400</v>
      </c>
      <c r="AS49" s="156"/>
      <c r="AT49" s="156"/>
      <c r="AU49" s="156"/>
      <c r="AV49" s="156"/>
      <c r="AW49" s="12"/>
      <c r="AX49" s="155">
        <v>400</v>
      </c>
      <c r="AY49" s="156"/>
      <c r="AZ49" s="156"/>
      <c r="BA49" s="156"/>
      <c r="BB49" s="156"/>
      <c r="BC49" s="12"/>
      <c r="BD49" s="155"/>
      <c r="BE49" s="156"/>
      <c r="BF49" s="156"/>
      <c r="BG49" s="156"/>
      <c r="BH49" s="156"/>
      <c r="BI49" s="12"/>
    </row>
    <row r="50" spans="3:61" ht="28" customHeight="1" x14ac:dyDescent="0.55000000000000004">
      <c r="C50" s="161">
        <v>0.83299999999999996</v>
      </c>
      <c r="D50" s="162"/>
      <c r="E50" s="162"/>
      <c r="F50" s="163"/>
      <c r="G50" s="203" t="s">
        <v>9</v>
      </c>
      <c r="H50" s="204"/>
      <c r="I50" s="205"/>
      <c r="J50" s="150" t="s">
        <v>33</v>
      </c>
      <c r="K50" s="151"/>
      <c r="L50" s="151"/>
      <c r="M50" s="151"/>
      <c r="N50" s="151"/>
      <c r="O50" s="151"/>
      <c r="P50" s="151"/>
      <c r="Q50" s="151"/>
      <c r="R50" s="151"/>
      <c r="S50" s="152"/>
      <c r="T50" s="147">
        <v>2</v>
      </c>
      <c r="U50" s="148"/>
      <c r="V50" s="148"/>
      <c r="W50" s="148"/>
      <c r="X50" s="148"/>
      <c r="Y50" s="149"/>
      <c r="Z50" s="147">
        <v>4</v>
      </c>
      <c r="AA50" s="148"/>
      <c r="AB50" s="148"/>
      <c r="AC50" s="148"/>
      <c r="AD50" s="148"/>
      <c r="AE50" s="149"/>
      <c r="AF50" s="147">
        <v>6</v>
      </c>
      <c r="AG50" s="148"/>
      <c r="AH50" s="148"/>
      <c r="AI50" s="148"/>
      <c r="AJ50" s="148"/>
      <c r="AK50" s="149"/>
      <c r="AL50" s="147">
        <v>8</v>
      </c>
      <c r="AM50" s="148"/>
      <c r="AN50" s="148"/>
      <c r="AO50" s="148"/>
      <c r="AP50" s="148"/>
      <c r="AQ50" s="149"/>
      <c r="AR50" s="147">
        <v>10</v>
      </c>
      <c r="AS50" s="148"/>
      <c r="AT50" s="148"/>
      <c r="AU50" s="148"/>
      <c r="AV50" s="148"/>
      <c r="AW50" s="149"/>
      <c r="AX50" s="147">
        <v>12</v>
      </c>
      <c r="AY50" s="148"/>
      <c r="AZ50" s="148"/>
      <c r="BA50" s="148"/>
      <c r="BB50" s="148"/>
      <c r="BC50" s="149"/>
      <c r="BD50" s="5"/>
      <c r="BE50" s="6"/>
      <c r="BF50" s="6"/>
      <c r="BG50" s="6"/>
      <c r="BH50" s="6"/>
      <c r="BI50" s="12"/>
    </row>
    <row r="51" spans="3:61" ht="19.5" customHeight="1" x14ac:dyDescent="0.55000000000000004">
      <c r="C51" s="164"/>
      <c r="D51" s="165"/>
      <c r="E51" s="165"/>
      <c r="F51" s="166"/>
      <c r="G51" s="206"/>
      <c r="H51" s="207"/>
      <c r="I51" s="208"/>
      <c r="J51" s="146" t="s">
        <v>2</v>
      </c>
      <c r="K51" s="146"/>
      <c r="L51" s="146"/>
      <c r="M51" s="146"/>
      <c r="N51" s="155">
        <v>3640</v>
      </c>
      <c r="O51" s="156"/>
      <c r="P51" s="156"/>
      <c r="Q51" s="156"/>
      <c r="R51" s="156"/>
      <c r="S51" s="12"/>
      <c r="T51" s="155">
        <v>3640</v>
      </c>
      <c r="U51" s="156"/>
      <c r="V51" s="156"/>
      <c r="W51" s="156"/>
      <c r="X51" s="156"/>
      <c r="Y51" s="12"/>
      <c r="Z51" s="155">
        <v>3200</v>
      </c>
      <c r="AA51" s="156"/>
      <c r="AB51" s="156"/>
      <c r="AC51" s="156"/>
      <c r="AD51" s="156"/>
      <c r="AE51" s="12"/>
      <c r="AF51" s="155">
        <v>3520</v>
      </c>
      <c r="AG51" s="156"/>
      <c r="AH51" s="156"/>
      <c r="AI51" s="156"/>
      <c r="AJ51" s="156"/>
      <c r="AK51" s="12"/>
      <c r="AL51" s="155">
        <v>2960</v>
      </c>
      <c r="AM51" s="156"/>
      <c r="AN51" s="156"/>
      <c r="AO51" s="156"/>
      <c r="AP51" s="156"/>
      <c r="AQ51" s="12"/>
      <c r="AR51" s="155">
        <v>2800</v>
      </c>
      <c r="AS51" s="156"/>
      <c r="AT51" s="156"/>
      <c r="AU51" s="156"/>
      <c r="AV51" s="156"/>
      <c r="AW51" s="12"/>
      <c r="AX51" s="155">
        <v>2540</v>
      </c>
      <c r="AY51" s="156"/>
      <c r="AZ51" s="156"/>
      <c r="BA51" s="156"/>
      <c r="BB51" s="156"/>
      <c r="BC51" s="12"/>
      <c r="BD51" s="155"/>
      <c r="BE51" s="156"/>
      <c r="BF51" s="156"/>
      <c r="BG51" s="156"/>
      <c r="BH51" s="156"/>
      <c r="BI51" s="12"/>
    </row>
    <row r="52" spans="3:61" ht="19.5" customHeight="1" x14ac:dyDescent="0.55000000000000004">
      <c r="C52" s="164"/>
      <c r="D52" s="165"/>
      <c r="E52" s="165"/>
      <c r="F52" s="166"/>
      <c r="G52" s="206"/>
      <c r="H52" s="207"/>
      <c r="I52" s="208"/>
      <c r="J52" s="146" t="s">
        <v>3</v>
      </c>
      <c r="K52" s="146"/>
      <c r="L52" s="146"/>
      <c r="M52" s="146"/>
      <c r="N52" s="155">
        <v>1640</v>
      </c>
      <c r="O52" s="156"/>
      <c r="P52" s="156"/>
      <c r="Q52" s="156"/>
      <c r="R52" s="156"/>
      <c r="S52" s="12"/>
      <c r="T52" s="155">
        <v>1640</v>
      </c>
      <c r="U52" s="156"/>
      <c r="V52" s="156"/>
      <c r="W52" s="156"/>
      <c r="X52" s="156"/>
      <c r="Y52" s="12"/>
      <c r="Z52" s="155">
        <v>1400</v>
      </c>
      <c r="AA52" s="156"/>
      <c r="AB52" s="156"/>
      <c r="AC52" s="156"/>
      <c r="AD52" s="156"/>
      <c r="AE52" s="12"/>
      <c r="AF52" s="155">
        <v>1560</v>
      </c>
      <c r="AG52" s="156"/>
      <c r="AH52" s="156"/>
      <c r="AI52" s="156"/>
      <c r="AJ52" s="156"/>
      <c r="AK52" s="12"/>
      <c r="AL52" s="155">
        <v>1320</v>
      </c>
      <c r="AM52" s="156"/>
      <c r="AN52" s="156"/>
      <c r="AO52" s="156"/>
      <c r="AP52" s="156"/>
      <c r="AQ52" s="12"/>
      <c r="AR52" s="155">
        <v>1280</v>
      </c>
      <c r="AS52" s="156"/>
      <c r="AT52" s="156"/>
      <c r="AU52" s="156"/>
      <c r="AV52" s="156"/>
      <c r="AW52" s="12"/>
      <c r="AX52" s="155">
        <v>1140</v>
      </c>
      <c r="AY52" s="156"/>
      <c r="AZ52" s="156"/>
      <c r="BA52" s="156"/>
      <c r="BB52" s="156"/>
      <c r="BC52" s="12"/>
      <c r="BD52" s="155"/>
      <c r="BE52" s="156"/>
      <c r="BF52" s="156"/>
      <c r="BG52" s="156"/>
      <c r="BH52" s="156"/>
      <c r="BI52" s="12"/>
    </row>
    <row r="53" spans="3:61" ht="19.5" customHeight="1" x14ac:dyDescent="0.55000000000000004">
      <c r="C53" s="167"/>
      <c r="D53" s="168"/>
      <c r="E53" s="168"/>
      <c r="F53" s="169"/>
      <c r="G53" s="209"/>
      <c r="H53" s="210"/>
      <c r="I53" s="211"/>
      <c r="J53" s="146" t="s">
        <v>4</v>
      </c>
      <c r="K53" s="146"/>
      <c r="L53" s="146"/>
      <c r="M53" s="146"/>
      <c r="N53" s="155">
        <v>320</v>
      </c>
      <c r="O53" s="156"/>
      <c r="P53" s="156"/>
      <c r="Q53" s="156"/>
      <c r="R53" s="156"/>
      <c r="S53" s="12"/>
      <c r="T53" s="155">
        <v>320</v>
      </c>
      <c r="U53" s="156"/>
      <c r="V53" s="156"/>
      <c r="W53" s="156"/>
      <c r="X53" s="156"/>
      <c r="Y53" s="12"/>
      <c r="Z53" s="155">
        <v>300</v>
      </c>
      <c r="AA53" s="156"/>
      <c r="AB53" s="156"/>
      <c r="AC53" s="156"/>
      <c r="AD53" s="156"/>
      <c r="AE53" s="12"/>
      <c r="AF53" s="155">
        <v>320</v>
      </c>
      <c r="AG53" s="156"/>
      <c r="AH53" s="156"/>
      <c r="AI53" s="156"/>
      <c r="AJ53" s="156"/>
      <c r="AK53" s="12"/>
      <c r="AL53" s="155">
        <v>320</v>
      </c>
      <c r="AM53" s="156"/>
      <c r="AN53" s="156"/>
      <c r="AO53" s="156"/>
      <c r="AP53" s="156"/>
      <c r="AQ53" s="12"/>
      <c r="AR53" s="155">
        <v>320</v>
      </c>
      <c r="AS53" s="156"/>
      <c r="AT53" s="156"/>
      <c r="AU53" s="156"/>
      <c r="AV53" s="156"/>
      <c r="AW53" s="12"/>
      <c r="AX53" s="155">
        <v>320</v>
      </c>
      <c r="AY53" s="156"/>
      <c r="AZ53" s="156"/>
      <c r="BA53" s="156"/>
      <c r="BB53" s="156"/>
      <c r="BC53" s="12"/>
      <c r="BD53" s="155"/>
      <c r="BE53" s="156"/>
      <c r="BF53" s="156"/>
      <c r="BG53" s="156"/>
      <c r="BH53" s="156"/>
      <c r="BI53" s="12"/>
    </row>
  </sheetData>
  <sheetProtection algorithmName="SHA-512" hashValue="ly/1dWTKdTJa7Fc4pDtjB0fflf/LrNUDyS8MCXEkdoxda+30VtAK9iDQbE/TWJds7PhQNrvOhVQsqzc6yT3NJA==" saltValue="/K7W6G/EYJzFVYjbkZ42Pw==" spinCount="100000" sheet="1" objects="1" scenarios="1"/>
  <mergeCells count="287">
    <mergeCell ref="AI3:BO4"/>
    <mergeCell ref="AA8:AE8"/>
    <mergeCell ref="AA9:AE9"/>
    <mergeCell ref="AA10:AE10"/>
    <mergeCell ref="AA7:AF7"/>
    <mergeCell ref="BJ5:BO5"/>
    <mergeCell ref="BF5:BI5"/>
    <mergeCell ref="BB5:BE5"/>
    <mergeCell ref="A3:S4"/>
    <mergeCell ref="AY5:BA5"/>
    <mergeCell ref="AK10:AN10"/>
    <mergeCell ref="AO10:AU10"/>
    <mergeCell ref="BB6:BE8"/>
    <mergeCell ref="BB9:BE11"/>
    <mergeCell ref="AK6:AW6"/>
    <mergeCell ref="AK7:AN7"/>
    <mergeCell ref="AO7:AW7"/>
    <mergeCell ref="AK8:AN8"/>
    <mergeCell ref="BF9:BI9"/>
    <mergeCell ref="BJ9:BN9"/>
    <mergeCell ref="BF10:BI10"/>
    <mergeCell ref="BJ10:BN10"/>
    <mergeCell ref="BF11:BI11"/>
    <mergeCell ref="BJ11:BN11"/>
    <mergeCell ref="T6:AF6"/>
    <mergeCell ref="C7:E7"/>
    <mergeCell ref="C8:E10"/>
    <mergeCell ref="C6:R6"/>
    <mergeCell ref="AY6:BA8"/>
    <mergeCell ref="AY9:BA11"/>
    <mergeCell ref="BF6:BI6"/>
    <mergeCell ref="BJ6:BN6"/>
    <mergeCell ref="BF7:BI7"/>
    <mergeCell ref="BJ7:BN7"/>
    <mergeCell ref="BF8:BI8"/>
    <mergeCell ref="BJ8:BN8"/>
    <mergeCell ref="F7:I7"/>
    <mergeCell ref="F8:I8"/>
    <mergeCell ref="F9:I9"/>
    <mergeCell ref="F10:I10"/>
    <mergeCell ref="J7:R7"/>
    <mergeCell ref="J8:P8"/>
    <mergeCell ref="J9:P9"/>
    <mergeCell ref="T7:V7"/>
    <mergeCell ref="W7:Z7"/>
    <mergeCell ref="W8:Z8"/>
    <mergeCell ref="W9:Z9"/>
    <mergeCell ref="W10:Z10"/>
    <mergeCell ref="AF45:AK45"/>
    <mergeCell ref="T44:BI44"/>
    <mergeCell ref="A1:BO1"/>
    <mergeCell ref="T45:Y45"/>
    <mergeCell ref="Z45:AE45"/>
    <mergeCell ref="N43:S45"/>
    <mergeCell ref="C40:F40"/>
    <mergeCell ref="G40:M40"/>
    <mergeCell ref="C41:F41"/>
    <mergeCell ref="G41:M41"/>
    <mergeCell ref="C44:F45"/>
    <mergeCell ref="G44:I45"/>
    <mergeCell ref="C43:I43"/>
    <mergeCell ref="J43:M45"/>
    <mergeCell ref="A36:AD36"/>
    <mergeCell ref="C37:O37"/>
    <mergeCell ref="C38:F38"/>
    <mergeCell ref="G38:O38"/>
    <mergeCell ref="C39:F39"/>
    <mergeCell ref="G39:M39"/>
    <mergeCell ref="C20:E22"/>
    <mergeCell ref="C23:E25"/>
    <mergeCell ref="C26:E28"/>
    <mergeCell ref="C29:E31"/>
    <mergeCell ref="AX53:BB53"/>
    <mergeCell ref="BD45:BI45"/>
    <mergeCell ref="BD47:BH47"/>
    <mergeCell ref="BD48:BH48"/>
    <mergeCell ref="BD49:BH49"/>
    <mergeCell ref="BD51:BH51"/>
    <mergeCell ref="BD52:BH52"/>
    <mergeCell ref="BD53:BH53"/>
    <mergeCell ref="AX45:BC45"/>
    <mergeCell ref="AX47:BB47"/>
    <mergeCell ref="AX48:BB48"/>
    <mergeCell ref="AX49:BB49"/>
    <mergeCell ref="AX51:BB51"/>
    <mergeCell ref="AX52:BB52"/>
    <mergeCell ref="AX46:BC46"/>
    <mergeCell ref="AX50:BC50"/>
    <mergeCell ref="AR51:AV51"/>
    <mergeCell ref="AR52:AV52"/>
    <mergeCell ref="AR53:AV53"/>
    <mergeCell ref="AL45:AQ45"/>
    <mergeCell ref="AL47:AP47"/>
    <mergeCell ref="AL48:AP48"/>
    <mergeCell ref="AL49:AP49"/>
    <mergeCell ref="AL51:AP51"/>
    <mergeCell ref="AL52:AP52"/>
    <mergeCell ref="AL46:AQ46"/>
    <mergeCell ref="AL50:AQ50"/>
    <mergeCell ref="AR46:AW46"/>
    <mergeCell ref="AR50:AW50"/>
    <mergeCell ref="AL53:AP53"/>
    <mergeCell ref="AR45:AW45"/>
    <mergeCell ref="AR47:AV47"/>
    <mergeCell ref="AR48:AV48"/>
    <mergeCell ref="AR49:AV49"/>
    <mergeCell ref="Z53:AD53"/>
    <mergeCell ref="AF47:AJ47"/>
    <mergeCell ref="AF48:AJ48"/>
    <mergeCell ref="AF49:AJ49"/>
    <mergeCell ref="AF51:AJ51"/>
    <mergeCell ref="AF52:AJ52"/>
    <mergeCell ref="AF53:AJ53"/>
    <mergeCell ref="Z47:AD47"/>
    <mergeCell ref="Z48:AD48"/>
    <mergeCell ref="Z49:AD49"/>
    <mergeCell ref="Z50:AE50"/>
    <mergeCell ref="AF50:AK50"/>
    <mergeCell ref="J51:M51"/>
    <mergeCell ref="J52:M52"/>
    <mergeCell ref="J53:M53"/>
    <mergeCell ref="C46:F49"/>
    <mergeCell ref="C50:F53"/>
    <mergeCell ref="G50:I53"/>
    <mergeCell ref="G46:I49"/>
    <mergeCell ref="T46:Y46"/>
    <mergeCell ref="Z46:AE46"/>
    <mergeCell ref="N53:R53"/>
    <mergeCell ref="T47:X47"/>
    <mergeCell ref="T48:X48"/>
    <mergeCell ref="T49:X49"/>
    <mergeCell ref="T51:X51"/>
    <mergeCell ref="T52:X52"/>
    <mergeCell ref="T53:X53"/>
    <mergeCell ref="T50:Y50"/>
    <mergeCell ref="N47:R47"/>
    <mergeCell ref="N48:R48"/>
    <mergeCell ref="N49:R49"/>
    <mergeCell ref="N51:R51"/>
    <mergeCell ref="N52:R52"/>
    <mergeCell ref="Z51:AD51"/>
    <mergeCell ref="Z52:AD52"/>
    <mergeCell ref="C32:E34"/>
    <mergeCell ref="AJ20:AL22"/>
    <mergeCell ref="AJ23:AL25"/>
    <mergeCell ref="AJ26:AL28"/>
    <mergeCell ref="AJ29:AL31"/>
    <mergeCell ref="AJ32:AL34"/>
    <mergeCell ref="Y32:AB32"/>
    <mergeCell ref="AC32:AG32"/>
    <mergeCell ref="Y33:AB33"/>
    <mergeCell ref="AC33:AG33"/>
    <mergeCell ref="Y34:AB34"/>
    <mergeCell ref="AC34:AG34"/>
    <mergeCell ref="F32:I34"/>
    <mergeCell ref="J32:L34"/>
    <mergeCell ref="M32:O34"/>
    <mergeCell ref="P32:R34"/>
    <mergeCell ref="S32:U34"/>
    <mergeCell ref="V32:X34"/>
    <mergeCell ref="AC20:AH22"/>
    <mergeCell ref="F21:I22"/>
    <mergeCell ref="F23:I25"/>
    <mergeCell ref="AC31:AG31"/>
    <mergeCell ref="BF33:BI33"/>
    <mergeCell ref="BJ33:BN33"/>
    <mergeCell ref="BF34:BI34"/>
    <mergeCell ref="BJ34:BN34"/>
    <mergeCell ref="AM32:AP34"/>
    <mergeCell ref="AQ32:AS34"/>
    <mergeCell ref="AT32:AV34"/>
    <mergeCell ref="AW32:AY34"/>
    <mergeCell ref="AZ32:BB34"/>
    <mergeCell ref="BC32:BE34"/>
    <mergeCell ref="BJ20:BO22"/>
    <mergeCell ref="AM21:AP22"/>
    <mergeCell ref="AQ21:AS22"/>
    <mergeCell ref="AT21:AV22"/>
    <mergeCell ref="AW21:AY22"/>
    <mergeCell ref="AZ21:BB22"/>
    <mergeCell ref="BC21:BE22"/>
    <mergeCell ref="BF32:BI32"/>
    <mergeCell ref="BJ32:BN32"/>
    <mergeCell ref="BF29:BI29"/>
    <mergeCell ref="BJ29:BN29"/>
    <mergeCell ref="BF30:BI30"/>
    <mergeCell ref="BJ30:BN30"/>
    <mergeCell ref="BF31:BI31"/>
    <mergeCell ref="BJ31:BN31"/>
    <mergeCell ref="AM29:AP31"/>
    <mergeCell ref="AQ29:AS31"/>
    <mergeCell ref="AT29:AV31"/>
    <mergeCell ref="AW29:AY31"/>
    <mergeCell ref="AZ29:BB31"/>
    <mergeCell ref="BC29:BE31"/>
    <mergeCell ref="BC26:BE28"/>
    <mergeCell ref="BF26:BI26"/>
    <mergeCell ref="BJ26:BN26"/>
    <mergeCell ref="BF27:BI27"/>
    <mergeCell ref="BJ27:BN27"/>
    <mergeCell ref="BF28:BI28"/>
    <mergeCell ref="BJ28:BN28"/>
    <mergeCell ref="BJ23:BN23"/>
    <mergeCell ref="BF24:BI24"/>
    <mergeCell ref="BJ24:BN24"/>
    <mergeCell ref="BF25:BI25"/>
    <mergeCell ref="BJ25:BN25"/>
    <mergeCell ref="BF23:BI23"/>
    <mergeCell ref="AT23:AV25"/>
    <mergeCell ref="AW23:AY25"/>
    <mergeCell ref="AZ23:BB25"/>
    <mergeCell ref="AM20:BE20"/>
    <mergeCell ref="J26:L28"/>
    <mergeCell ref="J21:L22"/>
    <mergeCell ref="M21:O22"/>
    <mergeCell ref="M23:O25"/>
    <mergeCell ref="P21:R22"/>
    <mergeCell ref="Y27:AB27"/>
    <mergeCell ref="AC27:AG27"/>
    <mergeCell ref="AC23:AG23"/>
    <mergeCell ref="P23:R25"/>
    <mergeCell ref="BF20:BI22"/>
    <mergeCell ref="F26:I28"/>
    <mergeCell ref="F29:I31"/>
    <mergeCell ref="Y28:AB28"/>
    <mergeCell ref="AC28:AG28"/>
    <mergeCell ref="J29:L31"/>
    <mergeCell ref="M29:O31"/>
    <mergeCell ref="P29:R31"/>
    <mergeCell ref="S29:U31"/>
    <mergeCell ref="V29:X31"/>
    <mergeCell ref="Y29:AB29"/>
    <mergeCell ref="AC29:AG29"/>
    <mergeCell ref="Y30:AB30"/>
    <mergeCell ref="M26:O28"/>
    <mergeCell ref="P26:R28"/>
    <mergeCell ref="S26:U28"/>
    <mergeCell ref="V26:X28"/>
    <mergeCell ref="Y26:AB26"/>
    <mergeCell ref="AC26:AG26"/>
    <mergeCell ref="AC25:AG25"/>
    <mergeCell ref="AC30:AG30"/>
    <mergeCell ref="Y31:AB31"/>
    <mergeCell ref="AM23:AP25"/>
    <mergeCell ref="AQ23:AS25"/>
    <mergeCell ref="C16:F16"/>
    <mergeCell ref="G16:M16"/>
    <mergeCell ref="A12:AD12"/>
    <mergeCell ref="C13:O13"/>
    <mergeCell ref="C14:F14"/>
    <mergeCell ref="G14:O14"/>
    <mergeCell ref="C19:O19"/>
    <mergeCell ref="P19:AP19"/>
    <mergeCell ref="AC24:AG24"/>
    <mergeCell ref="S23:U25"/>
    <mergeCell ref="V23:X25"/>
    <mergeCell ref="Y23:AB23"/>
    <mergeCell ref="Y24:AB24"/>
    <mergeCell ref="Y25:AB25"/>
    <mergeCell ref="C17:F17"/>
    <mergeCell ref="G17:M17"/>
    <mergeCell ref="C15:F15"/>
    <mergeCell ref="G15:M15"/>
    <mergeCell ref="J47:M47"/>
    <mergeCell ref="J48:M48"/>
    <mergeCell ref="J49:M49"/>
    <mergeCell ref="AF46:AK46"/>
    <mergeCell ref="J46:S46"/>
    <mergeCell ref="J50:S50"/>
    <mergeCell ref="T43:BI43"/>
    <mergeCell ref="AO8:AU8"/>
    <mergeCell ref="AK9:AN9"/>
    <mergeCell ref="AO9:AU9"/>
    <mergeCell ref="S42:AS42"/>
    <mergeCell ref="T8:V10"/>
    <mergeCell ref="J10:P10"/>
    <mergeCell ref="J23:L25"/>
    <mergeCell ref="S21:U22"/>
    <mergeCell ref="V21:X22"/>
    <mergeCell ref="BC23:BE25"/>
    <mergeCell ref="AM26:AP28"/>
    <mergeCell ref="AQ26:AS28"/>
    <mergeCell ref="AT26:AV28"/>
    <mergeCell ref="AW26:AY28"/>
    <mergeCell ref="AZ26:BB28"/>
    <mergeCell ref="F20:X20"/>
    <mergeCell ref="Y20:AB22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"/>
  <sheetViews>
    <sheetView workbookViewId="0">
      <selection activeCell="M21" sqref="M21"/>
    </sheetView>
  </sheetViews>
  <sheetFormatPr defaultRowHeight="18" x14ac:dyDescent="0.55000000000000004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V197"/>
  <sheetViews>
    <sheetView view="pageBreakPreview" zoomScale="60" zoomScaleNormal="100" workbookViewId="0">
      <pane xSplit="4" ySplit="11" topLeftCell="E36" activePane="bottomRight" state="frozen"/>
      <selection pane="topRight" activeCell="E1" sqref="E1"/>
      <selection pane="bottomLeft" activeCell="A12" sqref="A12"/>
      <selection pane="bottomRight" activeCell="J131" sqref="J131"/>
    </sheetView>
  </sheetViews>
  <sheetFormatPr defaultRowHeight="15" customHeight="1" x14ac:dyDescent="0.55000000000000004"/>
  <cols>
    <col min="1" max="2" width="4.33203125" style="1" customWidth="1"/>
    <col min="3" max="3" width="6.08203125" style="1" customWidth="1"/>
    <col min="4" max="4" width="4.33203125" style="1" customWidth="1"/>
    <col min="5" max="13" width="12.58203125" style="1" customWidth="1"/>
    <col min="14" max="17" width="3.58203125" style="1" customWidth="1"/>
    <col min="18" max="18" width="11.08203125" style="1" customWidth="1"/>
    <col min="19" max="21" width="10.08203125" style="1" customWidth="1"/>
    <col min="22" max="22" width="10.5" style="1" customWidth="1"/>
    <col min="23" max="16384" width="8.6640625" style="1"/>
  </cols>
  <sheetData>
    <row r="1" spans="1:22" ht="39" customHeight="1" x14ac:dyDescent="0.55000000000000004">
      <c r="A1" s="253" t="s">
        <v>120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1:22" ht="20" customHeight="1" x14ac:dyDescent="0.2">
      <c r="A2" s="232" t="s">
        <v>65</v>
      </c>
      <c r="B2" s="232"/>
      <c r="C2" s="232"/>
      <c r="D2" s="232"/>
      <c r="E2" s="254" t="s">
        <v>126</v>
      </c>
      <c r="F2" s="254"/>
      <c r="G2" s="254"/>
      <c r="H2" s="254"/>
      <c r="I2" s="254"/>
      <c r="J2" s="254"/>
      <c r="K2" s="254"/>
    </row>
    <row r="3" spans="1:22" ht="20" customHeight="1" x14ac:dyDescent="0.2">
      <c r="A3" s="232" t="s">
        <v>66</v>
      </c>
      <c r="B3" s="232"/>
      <c r="C3" s="232"/>
      <c r="D3" s="232"/>
      <c r="E3" s="254" t="s">
        <v>127</v>
      </c>
      <c r="F3" s="254"/>
      <c r="G3" s="254"/>
      <c r="H3" s="27"/>
      <c r="I3" s="27"/>
      <c r="J3" s="27"/>
      <c r="K3" s="27"/>
    </row>
    <row r="4" spans="1:22" ht="20" customHeight="1" x14ac:dyDescent="0.2">
      <c r="A4" s="232" t="s">
        <v>67</v>
      </c>
      <c r="B4" s="232"/>
      <c r="C4" s="232"/>
      <c r="D4" s="232"/>
      <c r="E4" s="254" t="s">
        <v>128</v>
      </c>
      <c r="F4" s="254"/>
      <c r="G4" s="254"/>
    </row>
    <row r="5" spans="1:22" ht="6" customHeight="1" thickBot="1" x14ac:dyDescent="0.6"/>
    <row r="6" spans="1:22" ht="21" customHeight="1" x14ac:dyDescent="0.55000000000000004">
      <c r="A6" s="173" t="s">
        <v>39</v>
      </c>
      <c r="B6" s="175"/>
      <c r="C6" s="234" t="s">
        <v>1</v>
      </c>
      <c r="D6" s="237" t="s">
        <v>41</v>
      </c>
      <c r="E6" s="150" t="s">
        <v>42</v>
      </c>
      <c r="F6" s="152"/>
      <c r="G6" s="146" t="s">
        <v>96</v>
      </c>
      <c r="H6" s="146"/>
      <c r="I6" s="146"/>
      <c r="J6" s="150" t="s">
        <v>53</v>
      </c>
      <c r="K6" s="152"/>
      <c r="L6" s="255" t="s">
        <v>54</v>
      </c>
      <c r="M6" s="256"/>
      <c r="N6" s="185" t="s">
        <v>58</v>
      </c>
      <c r="O6" s="174"/>
      <c r="P6" s="174"/>
      <c r="Q6" s="35"/>
      <c r="R6" s="257" t="s">
        <v>59</v>
      </c>
      <c r="S6" s="258"/>
      <c r="T6" s="258"/>
      <c r="U6" s="259"/>
      <c r="V6" s="175" t="s">
        <v>63</v>
      </c>
    </row>
    <row r="7" spans="1:22" ht="21" customHeight="1" x14ac:dyDescent="0.55000000000000004">
      <c r="A7" s="176"/>
      <c r="B7" s="178"/>
      <c r="C7" s="235"/>
      <c r="D7" s="235"/>
      <c r="E7" s="21" t="s">
        <v>43</v>
      </c>
      <c r="F7" s="234" t="s">
        <v>46</v>
      </c>
      <c r="G7" s="146" t="s">
        <v>50</v>
      </c>
      <c r="H7" s="146" t="s">
        <v>51</v>
      </c>
      <c r="I7" s="146" t="s">
        <v>52</v>
      </c>
      <c r="J7" s="21" t="s">
        <v>43</v>
      </c>
      <c r="K7" s="234" t="s">
        <v>46</v>
      </c>
      <c r="L7" s="237" t="s">
        <v>55</v>
      </c>
      <c r="M7" s="237" t="s">
        <v>56</v>
      </c>
      <c r="N7" s="176"/>
      <c r="O7" s="177"/>
      <c r="P7" s="177"/>
      <c r="Q7" s="36"/>
      <c r="R7" s="261" t="s">
        <v>48</v>
      </c>
      <c r="S7" s="234" t="s">
        <v>60</v>
      </c>
      <c r="T7" s="234" t="s">
        <v>61</v>
      </c>
      <c r="U7" s="263" t="s">
        <v>62</v>
      </c>
      <c r="V7" s="178"/>
    </row>
    <row r="8" spans="1:22" ht="21" customHeight="1" x14ac:dyDescent="0.55000000000000004">
      <c r="A8" s="176"/>
      <c r="B8" s="178"/>
      <c r="C8" s="235"/>
      <c r="D8" s="235"/>
      <c r="E8" s="22" t="s">
        <v>44</v>
      </c>
      <c r="F8" s="235"/>
      <c r="G8" s="234"/>
      <c r="H8" s="234"/>
      <c r="I8" s="234"/>
      <c r="J8" s="22" t="s">
        <v>44</v>
      </c>
      <c r="K8" s="235"/>
      <c r="L8" s="260"/>
      <c r="M8" s="260"/>
      <c r="N8" s="176"/>
      <c r="O8" s="177"/>
      <c r="P8" s="178"/>
      <c r="Q8" s="185" t="s">
        <v>64</v>
      </c>
      <c r="R8" s="262"/>
      <c r="S8" s="235"/>
      <c r="T8" s="235"/>
      <c r="U8" s="264"/>
      <c r="V8" s="178"/>
    </row>
    <row r="9" spans="1:22" ht="21" customHeight="1" thickBot="1" x14ac:dyDescent="0.25">
      <c r="A9" s="179"/>
      <c r="B9" s="181"/>
      <c r="C9" s="236"/>
      <c r="D9" s="236"/>
      <c r="E9" s="20" t="s">
        <v>45</v>
      </c>
      <c r="F9" s="20" t="s">
        <v>47</v>
      </c>
      <c r="G9" s="20" t="s">
        <v>45</v>
      </c>
      <c r="H9" s="20" t="s">
        <v>45</v>
      </c>
      <c r="I9" s="20" t="s">
        <v>45</v>
      </c>
      <c r="J9" s="20" t="s">
        <v>45</v>
      </c>
      <c r="K9" s="20" t="s">
        <v>47</v>
      </c>
      <c r="L9" s="20" t="s">
        <v>47</v>
      </c>
      <c r="M9" s="20" t="s">
        <v>47</v>
      </c>
      <c r="N9" s="179"/>
      <c r="O9" s="180"/>
      <c r="P9" s="181"/>
      <c r="Q9" s="179"/>
      <c r="R9" s="37" t="s">
        <v>47</v>
      </c>
      <c r="S9" s="38" t="s">
        <v>47</v>
      </c>
      <c r="T9" s="38" t="s">
        <v>47</v>
      </c>
      <c r="U9" s="39" t="s">
        <v>47</v>
      </c>
      <c r="V9" s="181"/>
    </row>
    <row r="10" spans="1:22" ht="21" customHeight="1" x14ac:dyDescent="0.2">
      <c r="A10" s="146"/>
      <c r="B10" s="146"/>
      <c r="C10" s="11"/>
      <c r="D10" s="11"/>
      <c r="E10" s="29"/>
      <c r="F10" s="29"/>
      <c r="G10" s="29"/>
      <c r="H10" s="29"/>
      <c r="I10" s="29"/>
      <c r="J10" s="20"/>
      <c r="K10" s="20"/>
      <c r="L10" s="20"/>
      <c r="M10" s="20"/>
      <c r="N10" s="146"/>
      <c r="O10" s="146"/>
      <c r="P10" s="146"/>
      <c r="Q10" s="18"/>
      <c r="R10" s="41"/>
      <c r="S10" s="42"/>
      <c r="T10" s="42"/>
      <c r="U10" s="43"/>
      <c r="V10" s="14"/>
    </row>
    <row r="11" spans="1:22" ht="21" customHeight="1" x14ac:dyDescent="0.55000000000000004">
      <c r="A11" s="265"/>
      <c r="B11" s="265"/>
      <c r="C11" s="265"/>
      <c r="D11" s="265"/>
      <c r="E11" s="265"/>
      <c r="F11" s="265"/>
      <c r="G11" s="265"/>
      <c r="H11" s="265"/>
      <c r="I11" s="265"/>
      <c r="J11" s="30"/>
      <c r="K11" s="30"/>
      <c r="L11" s="30"/>
      <c r="M11" s="30"/>
      <c r="N11" s="84"/>
      <c r="O11" s="86"/>
      <c r="P11" s="86"/>
      <c r="Q11" s="87"/>
      <c r="R11" s="44"/>
      <c r="S11" s="23"/>
      <c r="T11" s="23"/>
      <c r="U11" s="45"/>
      <c r="V11" s="40"/>
    </row>
    <row r="12" spans="1:22" ht="21" customHeight="1" x14ac:dyDescent="0.55000000000000004">
      <c r="A12" s="266"/>
      <c r="B12" s="248" t="s">
        <v>40</v>
      </c>
      <c r="C12" s="33" t="s">
        <v>2</v>
      </c>
      <c r="D12" s="269"/>
      <c r="E12" s="28"/>
      <c r="F12" s="30" t="b">
        <f>IF(D12=1,E12*3000/10,IF(D12=2,E12*1000/10,IF(D12=3,E12*4400/10,IF(D12=4,E12*3280/10))))</f>
        <v>0</v>
      </c>
      <c r="G12" s="28"/>
      <c r="H12" s="28"/>
      <c r="I12" s="28"/>
      <c r="J12" s="30">
        <f>+E12-G12-H12-I12</f>
        <v>0</v>
      </c>
      <c r="K12" s="30" t="b">
        <f>IF(D12=1,J12*3000/10,IF(D12=2,J12*1000/10,IF(D12=3,J12*4400/10,IF(D12=4,J12*3280/10))))</f>
        <v>0</v>
      </c>
      <c r="L12" s="30">
        <f>+K12-F12</f>
        <v>0</v>
      </c>
      <c r="M12" s="30">
        <f>-1*L12</f>
        <v>0</v>
      </c>
      <c r="N12" s="267"/>
      <c r="O12" s="239" t="s">
        <v>40</v>
      </c>
      <c r="P12" s="270"/>
      <c r="Q12" s="272"/>
      <c r="R12" s="46">
        <f>SUM(S12:U12)</f>
        <v>0</v>
      </c>
      <c r="S12" s="30">
        <f>+M12*Q12*0.5</f>
        <v>0</v>
      </c>
      <c r="T12" s="30">
        <f>+M12*Q12*0.25</f>
        <v>0</v>
      </c>
      <c r="U12" s="47">
        <f>+M12*Q12*0.25</f>
        <v>0</v>
      </c>
      <c r="V12" s="40"/>
    </row>
    <row r="13" spans="1:22" ht="21" customHeight="1" x14ac:dyDescent="0.55000000000000004">
      <c r="A13" s="267"/>
      <c r="B13" s="249"/>
      <c r="C13" s="33" t="s">
        <v>3</v>
      </c>
      <c r="D13" s="269"/>
      <c r="E13" s="28"/>
      <c r="F13" s="30" t="b">
        <f>IF(D12=1,E13*2000/10,IF(D12=2,E13*600/10,IF(D12=3,E13*2800/10,IF(D12=4,E13*2080/10))))</f>
        <v>0</v>
      </c>
      <c r="G13" s="28"/>
      <c r="H13" s="28"/>
      <c r="I13" s="28"/>
      <c r="J13" s="30">
        <f t="shared" ref="J13:J14" si="0">+E13-G13-H13-I13</f>
        <v>0</v>
      </c>
      <c r="K13" s="30" t="b">
        <f>IF(D12=1,J13*2000/10,IF(D12=2,J13*600/10,IF(D12=3,J13*2800/10,IF(D12=4,J13*2080/10))))</f>
        <v>0</v>
      </c>
      <c r="L13" s="30">
        <f t="shared" ref="L13:L14" si="1">+K13-F13</f>
        <v>0</v>
      </c>
      <c r="M13" s="30">
        <f t="shared" ref="M13:M14" si="2">-1*L13</f>
        <v>0</v>
      </c>
      <c r="N13" s="267"/>
      <c r="O13" s="239"/>
      <c r="P13" s="270"/>
      <c r="Q13" s="272"/>
      <c r="R13" s="46">
        <f t="shared" ref="R13:R14" si="3">SUM(S13:U13)</f>
        <v>0</v>
      </c>
      <c r="S13" s="30">
        <f t="shared" ref="S13:S14" si="4">+M13*Q13*0.5</f>
        <v>0</v>
      </c>
      <c r="T13" s="30">
        <f t="shared" ref="T13:T14" si="5">+M13*Q13*0.25</f>
        <v>0</v>
      </c>
      <c r="U13" s="47">
        <f t="shared" ref="U13:U14" si="6">+M13*Q13*0.25</f>
        <v>0</v>
      </c>
      <c r="V13" s="40"/>
    </row>
    <row r="14" spans="1:22" ht="21" customHeight="1" x14ac:dyDescent="0.55000000000000004">
      <c r="A14" s="267"/>
      <c r="B14" s="249"/>
      <c r="C14" s="33" t="s">
        <v>4</v>
      </c>
      <c r="D14" s="269"/>
      <c r="E14" s="28"/>
      <c r="F14" s="30" t="b">
        <f>IF(D12=1,E14*240/10,IF(D12=2,E14*80/10,IF(D12=3,E14*400/10,IF(D12=4,E14*280/10))))</f>
        <v>0</v>
      </c>
      <c r="G14" s="28"/>
      <c r="H14" s="28"/>
      <c r="I14" s="28"/>
      <c r="J14" s="30">
        <f t="shared" si="0"/>
        <v>0</v>
      </c>
      <c r="K14" s="30" t="b">
        <f>IF(D12=1,J14*240/10,IF(D12=2,J14*80/10,IF(D12=3,J14*400/10,IF(D12=4,J14*280/10))))</f>
        <v>0</v>
      </c>
      <c r="L14" s="30">
        <f t="shared" si="1"/>
        <v>0</v>
      </c>
      <c r="M14" s="30">
        <f t="shared" si="2"/>
        <v>0</v>
      </c>
      <c r="N14" s="267"/>
      <c r="O14" s="239"/>
      <c r="P14" s="270"/>
      <c r="Q14" s="272"/>
      <c r="R14" s="46">
        <f t="shared" si="3"/>
        <v>0</v>
      </c>
      <c r="S14" s="30">
        <f t="shared" si="4"/>
        <v>0</v>
      </c>
      <c r="T14" s="30">
        <f t="shared" si="5"/>
        <v>0</v>
      </c>
      <c r="U14" s="47">
        <f t="shared" si="6"/>
        <v>0</v>
      </c>
      <c r="V14" s="40"/>
    </row>
    <row r="15" spans="1:22" ht="21" customHeight="1" x14ac:dyDescent="0.55000000000000004">
      <c r="A15" s="268"/>
      <c r="B15" s="250"/>
      <c r="C15" s="33" t="s">
        <v>48</v>
      </c>
      <c r="D15" s="269"/>
      <c r="E15" s="30">
        <f>SUM(E12:E14)</f>
        <v>0</v>
      </c>
      <c r="F15" s="30">
        <f>SUM(F12:F14)</f>
        <v>0</v>
      </c>
      <c r="G15" s="30">
        <f t="shared" ref="G15:I15" si="7">SUM(G12:G14)</f>
        <v>0</v>
      </c>
      <c r="H15" s="30">
        <f t="shared" si="7"/>
        <v>0</v>
      </c>
      <c r="I15" s="30">
        <f t="shared" si="7"/>
        <v>0</v>
      </c>
      <c r="J15" s="30">
        <f>SUM(J12:J14)</f>
        <v>0</v>
      </c>
      <c r="K15" s="30">
        <f>SUM(K12:K14)</f>
        <v>0</v>
      </c>
      <c r="L15" s="30">
        <f>SUM(L12:L14)</f>
        <v>0</v>
      </c>
      <c r="M15" s="30">
        <f>SUM(M12:M14)</f>
        <v>0</v>
      </c>
      <c r="N15" s="268"/>
      <c r="O15" s="240"/>
      <c r="P15" s="271"/>
      <c r="Q15" s="273"/>
      <c r="R15" s="46">
        <f t="shared" ref="R15:U15" si="8">SUM(R12:R14)</f>
        <v>0</v>
      </c>
      <c r="S15" s="30">
        <f t="shared" si="8"/>
        <v>0</v>
      </c>
      <c r="T15" s="30">
        <f t="shared" si="8"/>
        <v>0</v>
      </c>
      <c r="U15" s="47">
        <f t="shared" si="8"/>
        <v>0</v>
      </c>
      <c r="V15" s="40"/>
    </row>
    <row r="16" spans="1:22" ht="21" customHeight="1" x14ac:dyDescent="0.55000000000000004">
      <c r="A16" s="244"/>
      <c r="B16" s="244"/>
      <c r="C16" s="244"/>
      <c r="D16" s="244"/>
      <c r="E16" s="244"/>
      <c r="F16" s="244"/>
      <c r="G16" s="244"/>
      <c r="H16" s="244"/>
      <c r="I16" s="244"/>
      <c r="J16" s="30"/>
      <c r="K16" s="30"/>
      <c r="L16" s="30"/>
      <c r="M16" s="30"/>
      <c r="N16" s="84"/>
      <c r="O16" s="86"/>
      <c r="P16" s="86"/>
      <c r="Q16" s="87"/>
      <c r="R16" s="44"/>
      <c r="S16" s="23"/>
      <c r="T16" s="23"/>
      <c r="U16" s="45"/>
      <c r="V16" s="40"/>
    </row>
    <row r="17" spans="1:22" ht="21" customHeight="1" x14ac:dyDescent="0.55000000000000004">
      <c r="A17" s="245"/>
      <c r="B17" s="248" t="s">
        <v>40</v>
      </c>
      <c r="C17" s="33" t="s">
        <v>2</v>
      </c>
      <c r="D17" s="251"/>
      <c r="E17" s="30"/>
      <c r="F17" s="30" t="b">
        <f>IF(D17=1,E17*3000/10,IF(D17=2,E17*1000/10,IF(D17=3,E17*4400/10,IF(D17=4,E17*3280/10))))</f>
        <v>0</v>
      </c>
      <c r="G17" s="30"/>
      <c r="H17" s="30"/>
      <c r="I17" s="30"/>
      <c r="J17" s="30">
        <f>+E17-G17-H17-I17</f>
        <v>0</v>
      </c>
      <c r="K17" s="30" t="b">
        <f>IF(D17=1,J17*3000/10,IF(D17=2,J17*1000/10,IF(D17=3,J17*4400/10,IF(D17=4,J17*3280/10))))</f>
        <v>0</v>
      </c>
      <c r="L17" s="30">
        <f>+K17-F17</f>
        <v>0</v>
      </c>
      <c r="M17" s="30">
        <f>-1*L17</f>
        <v>0</v>
      </c>
      <c r="N17" s="246"/>
      <c r="O17" s="239" t="s">
        <v>40</v>
      </c>
      <c r="P17" s="241"/>
      <c r="Q17" s="238"/>
      <c r="R17" s="46">
        <f>SUM(S17:U17)</f>
        <v>0</v>
      </c>
      <c r="S17" s="30">
        <f>+M17*Q17*0.5</f>
        <v>0</v>
      </c>
      <c r="T17" s="30">
        <f>+M17*Q17*0.25</f>
        <v>0</v>
      </c>
      <c r="U17" s="47">
        <f>+M17*Q17*0.25</f>
        <v>0</v>
      </c>
      <c r="V17" s="40"/>
    </row>
    <row r="18" spans="1:22" ht="21" customHeight="1" x14ac:dyDescent="0.55000000000000004">
      <c r="A18" s="246"/>
      <c r="B18" s="249"/>
      <c r="C18" s="33" t="s">
        <v>3</v>
      </c>
      <c r="D18" s="251"/>
      <c r="E18" s="30"/>
      <c r="F18" s="30" t="b">
        <f>IF(D17=1,E18*2000/10,IF(D17=2,E18*600/10,IF(D17=3,E18*2800/10,IF(D17=4,E18*2080/10))))</f>
        <v>0</v>
      </c>
      <c r="G18" s="30"/>
      <c r="H18" s="30"/>
      <c r="I18" s="30"/>
      <c r="J18" s="30">
        <f t="shared" ref="J18:J19" si="9">+E18-G18-H18-I18</f>
        <v>0</v>
      </c>
      <c r="K18" s="30" t="b">
        <f>IF(D17=1,J18*2000/10,IF(D17=2,J18*600/10,IF(D17=3,J18*2800/10,IF(D17=4,J18*2080/10))))</f>
        <v>0</v>
      </c>
      <c r="L18" s="30">
        <f t="shared" ref="L18:L19" si="10">+K18-F18</f>
        <v>0</v>
      </c>
      <c r="M18" s="30">
        <f t="shared" ref="M18:M19" si="11">-1*L18</f>
        <v>0</v>
      </c>
      <c r="N18" s="246"/>
      <c r="O18" s="239"/>
      <c r="P18" s="241"/>
      <c r="Q18" s="238"/>
      <c r="R18" s="46">
        <f t="shared" ref="R18:R19" si="12">SUM(S18:U18)</f>
        <v>0</v>
      </c>
      <c r="S18" s="30">
        <f t="shared" ref="S18:S19" si="13">+M18*Q18*0.5</f>
        <v>0</v>
      </c>
      <c r="T18" s="30">
        <f t="shared" ref="T18:T19" si="14">+M18*Q18*0.25</f>
        <v>0</v>
      </c>
      <c r="U18" s="47">
        <f t="shared" ref="U18:U19" si="15">+M18*Q18*0.25</f>
        <v>0</v>
      </c>
      <c r="V18" s="40"/>
    </row>
    <row r="19" spans="1:22" ht="21" customHeight="1" x14ac:dyDescent="0.55000000000000004">
      <c r="A19" s="246"/>
      <c r="B19" s="249"/>
      <c r="C19" s="33" t="s">
        <v>4</v>
      </c>
      <c r="D19" s="251"/>
      <c r="E19" s="30"/>
      <c r="F19" s="30" t="b">
        <f>IF(D17=1,E19*240/10,IF(D17=2,E19*80/10,IF(D17=3,E19*400/10,IF(D17=4,E19*280/10))))</f>
        <v>0</v>
      </c>
      <c r="G19" s="30"/>
      <c r="H19" s="30"/>
      <c r="I19" s="30"/>
      <c r="J19" s="30">
        <f t="shared" si="9"/>
        <v>0</v>
      </c>
      <c r="K19" s="30" t="b">
        <f>IF(D17=1,J19*240/10,IF(D17=2,J19*80/10,IF(D17=3,J19*400/10,IF(D17=4,J19*280/10))))</f>
        <v>0</v>
      </c>
      <c r="L19" s="30">
        <f t="shared" si="10"/>
        <v>0</v>
      </c>
      <c r="M19" s="30">
        <f t="shared" si="11"/>
        <v>0</v>
      </c>
      <c r="N19" s="246"/>
      <c r="O19" s="239"/>
      <c r="P19" s="241"/>
      <c r="Q19" s="238"/>
      <c r="R19" s="46">
        <f t="shared" si="12"/>
        <v>0</v>
      </c>
      <c r="S19" s="30">
        <f t="shared" si="13"/>
        <v>0</v>
      </c>
      <c r="T19" s="30">
        <f t="shared" si="14"/>
        <v>0</v>
      </c>
      <c r="U19" s="47">
        <f t="shared" si="15"/>
        <v>0</v>
      </c>
      <c r="V19" s="40"/>
    </row>
    <row r="20" spans="1:22" ht="21" customHeight="1" x14ac:dyDescent="0.55000000000000004">
      <c r="A20" s="247"/>
      <c r="B20" s="250"/>
      <c r="C20" s="33" t="s">
        <v>48</v>
      </c>
      <c r="D20" s="251"/>
      <c r="E20" s="30">
        <f>SUM(E17:E19)</f>
        <v>0</v>
      </c>
      <c r="F20" s="30">
        <f>SUM(F17:F19)</f>
        <v>0</v>
      </c>
      <c r="G20" s="30">
        <f t="shared" ref="G20:I20" si="16">SUM(G17:G19)</f>
        <v>0</v>
      </c>
      <c r="H20" s="30">
        <f t="shared" si="16"/>
        <v>0</v>
      </c>
      <c r="I20" s="30">
        <f t="shared" si="16"/>
        <v>0</v>
      </c>
      <c r="J20" s="30">
        <f>SUM(J17:J19)</f>
        <v>0</v>
      </c>
      <c r="K20" s="30">
        <f>SUM(K17:K19)</f>
        <v>0</v>
      </c>
      <c r="L20" s="30">
        <f>SUM(L17:L19)</f>
        <v>0</v>
      </c>
      <c r="M20" s="30">
        <f>SUM(M17:M19)</f>
        <v>0</v>
      </c>
      <c r="N20" s="247"/>
      <c r="O20" s="240"/>
      <c r="P20" s="242"/>
      <c r="Q20" s="243"/>
      <c r="R20" s="46">
        <f t="shared" ref="R20:U20" si="17">SUM(R17:R19)</f>
        <v>0</v>
      </c>
      <c r="S20" s="30">
        <f t="shared" si="17"/>
        <v>0</v>
      </c>
      <c r="T20" s="30">
        <f t="shared" si="17"/>
        <v>0</v>
      </c>
      <c r="U20" s="47">
        <f t="shared" si="17"/>
        <v>0</v>
      </c>
      <c r="V20" s="40"/>
    </row>
    <row r="21" spans="1:22" ht="21" customHeight="1" x14ac:dyDescent="0.55000000000000004">
      <c r="A21" s="244"/>
      <c r="B21" s="244"/>
      <c r="C21" s="244"/>
      <c r="D21" s="244"/>
      <c r="E21" s="244"/>
      <c r="F21" s="244"/>
      <c r="G21" s="244"/>
      <c r="H21" s="244"/>
      <c r="I21" s="244"/>
      <c r="J21" s="30"/>
      <c r="K21" s="30"/>
      <c r="L21" s="30"/>
      <c r="M21" s="30"/>
      <c r="N21" s="84"/>
      <c r="O21" s="86"/>
      <c r="P21" s="86"/>
      <c r="Q21" s="87"/>
      <c r="R21" s="44"/>
      <c r="S21" s="23"/>
      <c r="T21" s="23"/>
      <c r="U21" s="45"/>
      <c r="V21" s="40"/>
    </row>
    <row r="22" spans="1:22" ht="21" customHeight="1" x14ac:dyDescent="0.55000000000000004">
      <c r="A22" s="245"/>
      <c r="B22" s="248" t="s">
        <v>40</v>
      </c>
      <c r="C22" s="33" t="s">
        <v>2</v>
      </c>
      <c r="D22" s="251"/>
      <c r="E22" s="30"/>
      <c r="F22" s="30" t="b">
        <f>IF(D22=1,E22*3000/10,IF(D22=2,E22*1000/10,IF(D22=3,E22*4400/10,IF(D22=4,E22*3280/10))))</f>
        <v>0</v>
      </c>
      <c r="G22" s="30"/>
      <c r="H22" s="30"/>
      <c r="I22" s="30"/>
      <c r="J22" s="30">
        <f>+E22-G22-H22-I22</f>
        <v>0</v>
      </c>
      <c r="K22" s="30" t="b">
        <f>IF(D22=1,J22*3000/10,IF(D22=2,J22*1000/10,IF(D22=3,J22*4400/10,IF(D22=4,J22*3280/10))))</f>
        <v>0</v>
      </c>
      <c r="L22" s="30">
        <f>+K22-F22</f>
        <v>0</v>
      </c>
      <c r="M22" s="30">
        <f>-1*L22</f>
        <v>0</v>
      </c>
      <c r="N22" s="246"/>
      <c r="O22" s="239" t="s">
        <v>40</v>
      </c>
      <c r="P22" s="241"/>
      <c r="Q22" s="238"/>
      <c r="R22" s="46">
        <f>SUM(S22:U22)</f>
        <v>0</v>
      </c>
      <c r="S22" s="30">
        <f>+M22*Q22*0.5</f>
        <v>0</v>
      </c>
      <c r="T22" s="30">
        <f>+M22*Q22*0.25</f>
        <v>0</v>
      </c>
      <c r="U22" s="47">
        <f>+M22*Q22*0.25</f>
        <v>0</v>
      </c>
      <c r="V22" s="40"/>
    </row>
    <row r="23" spans="1:22" ht="21" customHeight="1" x14ac:dyDescent="0.55000000000000004">
      <c r="A23" s="246"/>
      <c r="B23" s="249"/>
      <c r="C23" s="33" t="s">
        <v>3</v>
      </c>
      <c r="D23" s="251"/>
      <c r="E23" s="30"/>
      <c r="F23" s="30" t="b">
        <f>IF(D22=1,E23*2000/10,IF(D22=2,E23*600/10,IF(D22=3,E23*2800/10,IF(D22=4,E23*2080/10))))</f>
        <v>0</v>
      </c>
      <c r="G23" s="30"/>
      <c r="H23" s="30"/>
      <c r="I23" s="30"/>
      <c r="J23" s="30">
        <f t="shared" ref="J23:J24" si="18">+E23-G23-H23-I23</f>
        <v>0</v>
      </c>
      <c r="K23" s="30" t="b">
        <f>IF(D22=1,J23*2000/10,IF(D22=2,J23*600/10,IF(D22=3,J23*2800/10,IF(D22=4,J23*2080/10))))</f>
        <v>0</v>
      </c>
      <c r="L23" s="30">
        <f t="shared" ref="L23:L24" si="19">+K23-F23</f>
        <v>0</v>
      </c>
      <c r="M23" s="30">
        <f t="shared" ref="M23:M24" si="20">-1*L23</f>
        <v>0</v>
      </c>
      <c r="N23" s="246"/>
      <c r="O23" s="239"/>
      <c r="P23" s="241"/>
      <c r="Q23" s="238"/>
      <c r="R23" s="46">
        <f t="shared" ref="R23:R24" si="21">SUM(S23:U23)</f>
        <v>0</v>
      </c>
      <c r="S23" s="30">
        <f t="shared" ref="S23:S24" si="22">+M23*Q23*0.5</f>
        <v>0</v>
      </c>
      <c r="T23" s="30">
        <f t="shared" ref="T23:T24" si="23">+M23*Q23*0.25</f>
        <v>0</v>
      </c>
      <c r="U23" s="47">
        <f t="shared" ref="U23:U24" si="24">+M23*Q23*0.25</f>
        <v>0</v>
      </c>
      <c r="V23" s="40"/>
    </row>
    <row r="24" spans="1:22" ht="21" customHeight="1" x14ac:dyDescent="0.55000000000000004">
      <c r="A24" s="246"/>
      <c r="B24" s="249"/>
      <c r="C24" s="33" t="s">
        <v>4</v>
      </c>
      <c r="D24" s="251"/>
      <c r="E24" s="30"/>
      <c r="F24" s="30" t="b">
        <f>IF(D22=1,E24*240/10,IF(D22=2,E24*80/10,IF(D22=3,E24*400/10,IF(D22=4,E24*280/10))))</f>
        <v>0</v>
      </c>
      <c r="G24" s="30"/>
      <c r="H24" s="30"/>
      <c r="I24" s="30"/>
      <c r="J24" s="30">
        <f t="shared" si="18"/>
        <v>0</v>
      </c>
      <c r="K24" s="30" t="b">
        <f>IF(D22=1,J24*240/10,IF(D22=2,J24*80/10,IF(D22=3,J24*400/10,IF(D22=4,J24*280/10))))</f>
        <v>0</v>
      </c>
      <c r="L24" s="30">
        <f t="shared" si="19"/>
        <v>0</v>
      </c>
      <c r="M24" s="30">
        <f t="shared" si="20"/>
        <v>0</v>
      </c>
      <c r="N24" s="246"/>
      <c r="O24" s="239"/>
      <c r="P24" s="241"/>
      <c r="Q24" s="238"/>
      <c r="R24" s="46">
        <f t="shared" si="21"/>
        <v>0</v>
      </c>
      <c r="S24" s="30">
        <f t="shared" si="22"/>
        <v>0</v>
      </c>
      <c r="T24" s="30">
        <f t="shared" si="23"/>
        <v>0</v>
      </c>
      <c r="U24" s="47">
        <f t="shared" si="24"/>
        <v>0</v>
      </c>
      <c r="V24" s="40"/>
    </row>
    <row r="25" spans="1:22" ht="21" customHeight="1" x14ac:dyDescent="0.55000000000000004">
      <c r="A25" s="247"/>
      <c r="B25" s="250"/>
      <c r="C25" s="33" t="s">
        <v>48</v>
      </c>
      <c r="D25" s="251"/>
      <c r="E25" s="30">
        <f>SUM(E22:E24)</f>
        <v>0</v>
      </c>
      <c r="F25" s="30">
        <f>SUM(F22:F24)</f>
        <v>0</v>
      </c>
      <c r="G25" s="30">
        <f t="shared" ref="G25:I25" si="25">SUM(G22:G24)</f>
        <v>0</v>
      </c>
      <c r="H25" s="30">
        <f t="shared" si="25"/>
        <v>0</v>
      </c>
      <c r="I25" s="30">
        <f t="shared" si="25"/>
        <v>0</v>
      </c>
      <c r="J25" s="30">
        <f>SUM(J22:J24)</f>
        <v>0</v>
      </c>
      <c r="K25" s="30">
        <f>SUM(K22:K24)</f>
        <v>0</v>
      </c>
      <c r="L25" s="30">
        <f>SUM(L22:L24)</f>
        <v>0</v>
      </c>
      <c r="M25" s="30">
        <f>SUM(M22:M24)</f>
        <v>0</v>
      </c>
      <c r="N25" s="247"/>
      <c r="O25" s="240"/>
      <c r="P25" s="242"/>
      <c r="Q25" s="243"/>
      <c r="R25" s="46">
        <f t="shared" ref="R25:U25" si="26">SUM(R22:R24)</f>
        <v>0</v>
      </c>
      <c r="S25" s="30">
        <f t="shared" si="26"/>
        <v>0</v>
      </c>
      <c r="T25" s="30">
        <f t="shared" si="26"/>
        <v>0</v>
      </c>
      <c r="U25" s="47">
        <f t="shared" si="26"/>
        <v>0</v>
      </c>
      <c r="V25" s="40"/>
    </row>
    <row r="26" spans="1:22" ht="21" customHeight="1" x14ac:dyDescent="0.55000000000000004">
      <c r="A26" s="244"/>
      <c r="B26" s="244"/>
      <c r="C26" s="244"/>
      <c r="D26" s="244"/>
      <c r="E26" s="244"/>
      <c r="F26" s="244"/>
      <c r="G26" s="244"/>
      <c r="H26" s="244"/>
      <c r="I26" s="244"/>
      <c r="J26" s="30"/>
      <c r="K26" s="30"/>
      <c r="L26" s="30"/>
      <c r="M26" s="30"/>
      <c r="N26" s="84"/>
      <c r="O26" s="86"/>
      <c r="P26" s="86"/>
      <c r="Q26" s="87"/>
      <c r="R26" s="44"/>
      <c r="S26" s="23"/>
      <c r="T26" s="23"/>
      <c r="U26" s="45"/>
      <c r="V26" s="40"/>
    </row>
    <row r="27" spans="1:22" ht="21" customHeight="1" x14ac:dyDescent="0.55000000000000004">
      <c r="A27" s="245"/>
      <c r="B27" s="248" t="s">
        <v>40</v>
      </c>
      <c r="C27" s="33" t="s">
        <v>2</v>
      </c>
      <c r="D27" s="251"/>
      <c r="E27" s="30"/>
      <c r="F27" s="30" t="b">
        <f>IF(D27=1,E27*3000/10,IF(D27=2,E27*1000/10,IF(D27=3,E27*4400/10,IF(D27=4,E27*3280/10))))</f>
        <v>0</v>
      </c>
      <c r="G27" s="30"/>
      <c r="H27" s="30"/>
      <c r="I27" s="30"/>
      <c r="J27" s="30">
        <f>+E27-G27-H27-I27</f>
        <v>0</v>
      </c>
      <c r="K27" s="30" t="b">
        <f>IF(D27=1,J27*3000/10,IF(D27=2,J27*1000/10,IF(D27=3,J27*4400/10,IF(D27=4,J27*3280/10))))</f>
        <v>0</v>
      </c>
      <c r="L27" s="30">
        <f>+K27-F27</f>
        <v>0</v>
      </c>
      <c r="M27" s="30">
        <f>-1*L27</f>
        <v>0</v>
      </c>
      <c r="N27" s="246"/>
      <c r="O27" s="239" t="s">
        <v>40</v>
      </c>
      <c r="P27" s="241"/>
      <c r="Q27" s="238"/>
      <c r="R27" s="46">
        <f>SUM(S27:U27)</f>
        <v>0</v>
      </c>
      <c r="S27" s="30">
        <f>+M27*Q27*0.5</f>
        <v>0</v>
      </c>
      <c r="T27" s="30">
        <f>+M27*Q27*0.25</f>
        <v>0</v>
      </c>
      <c r="U27" s="47">
        <f>+M27*Q27*0.25</f>
        <v>0</v>
      </c>
      <c r="V27" s="40"/>
    </row>
    <row r="28" spans="1:22" ht="21" customHeight="1" x14ac:dyDescent="0.55000000000000004">
      <c r="A28" s="246"/>
      <c r="B28" s="249"/>
      <c r="C28" s="33" t="s">
        <v>3</v>
      </c>
      <c r="D28" s="251"/>
      <c r="E28" s="30"/>
      <c r="F28" s="30" t="b">
        <f>IF(D27=1,E28*2000/10,IF(D27=2,E28*600/10,IF(D27=3,E28*2800/10,IF(D27=4,E28*2080/10))))</f>
        <v>0</v>
      </c>
      <c r="G28" s="30"/>
      <c r="H28" s="30"/>
      <c r="I28" s="30"/>
      <c r="J28" s="30">
        <f t="shared" ref="J28:J29" si="27">+E28-G28-H28-I28</f>
        <v>0</v>
      </c>
      <c r="K28" s="30" t="b">
        <f>IF(D27=1,J28*2000/10,IF(D27=2,J28*600/10,IF(D27=3,J28*2800/10,IF(D27=4,J28*2080/10))))</f>
        <v>0</v>
      </c>
      <c r="L28" s="30">
        <f t="shared" ref="L28:L29" si="28">+K28-F28</f>
        <v>0</v>
      </c>
      <c r="M28" s="30">
        <f t="shared" ref="M28:M29" si="29">-1*L28</f>
        <v>0</v>
      </c>
      <c r="N28" s="246"/>
      <c r="O28" s="239"/>
      <c r="P28" s="241"/>
      <c r="Q28" s="238"/>
      <c r="R28" s="46">
        <f t="shared" ref="R28:R29" si="30">SUM(S28:U28)</f>
        <v>0</v>
      </c>
      <c r="S28" s="30">
        <f t="shared" ref="S28:S29" si="31">+M28*Q28*0.5</f>
        <v>0</v>
      </c>
      <c r="T28" s="30">
        <f t="shared" ref="T28:T29" si="32">+M28*Q28*0.25</f>
        <v>0</v>
      </c>
      <c r="U28" s="47">
        <f t="shared" ref="U28:U29" si="33">+M28*Q28*0.25</f>
        <v>0</v>
      </c>
      <c r="V28" s="40"/>
    </row>
    <row r="29" spans="1:22" ht="21" customHeight="1" x14ac:dyDescent="0.55000000000000004">
      <c r="A29" s="246"/>
      <c r="B29" s="249"/>
      <c r="C29" s="33" t="s">
        <v>4</v>
      </c>
      <c r="D29" s="251"/>
      <c r="E29" s="30"/>
      <c r="F29" s="30" t="b">
        <f>IF(D27=1,E29*240/10,IF(D27=2,E29*80/10,IF(D27=3,E29*400/10,IF(D27=4,E29*280/10))))</f>
        <v>0</v>
      </c>
      <c r="G29" s="30"/>
      <c r="H29" s="30"/>
      <c r="I29" s="30"/>
      <c r="J29" s="30">
        <f t="shared" si="27"/>
        <v>0</v>
      </c>
      <c r="K29" s="30" t="b">
        <f>IF(D27=1,J29*240/10,IF(D27=2,J29*80/10,IF(D27=3,J29*400/10,IF(D27=4,J29*280/10))))</f>
        <v>0</v>
      </c>
      <c r="L29" s="30">
        <f t="shared" si="28"/>
        <v>0</v>
      </c>
      <c r="M29" s="30">
        <f t="shared" si="29"/>
        <v>0</v>
      </c>
      <c r="N29" s="246"/>
      <c r="O29" s="239"/>
      <c r="P29" s="241"/>
      <c r="Q29" s="238"/>
      <c r="R29" s="46">
        <f t="shared" si="30"/>
        <v>0</v>
      </c>
      <c r="S29" s="30">
        <f t="shared" si="31"/>
        <v>0</v>
      </c>
      <c r="T29" s="30">
        <f t="shared" si="32"/>
        <v>0</v>
      </c>
      <c r="U29" s="47">
        <f t="shared" si="33"/>
        <v>0</v>
      </c>
      <c r="V29" s="40"/>
    </row>
    <row r="30" spans="1:22" ht="21" customHeight="1" thickBot="1" x14ac:dyDescent="0.6">
      <c r="A30" s="246"/>
      <c r="B30" s="249"/>
      <c r="C30" s="34" t="s">
        <v>48</v>
      </c>
      <c r="D30" s="252"/>
      <c r="E30" s="53">
        <f>SUM(E27:E29)</f>
        <v>0</v>
      </c>
      <c r="F30" s="53">
        <f>SUM(F27:F29)</f>
        <v>0</v>
      </c>
      <c r="G30" s="53">
        <f t="shared" ref="G30:I30" si="34">SUM(G27:G29)</f>
        <v>0</v>
      </c>
      <c r="H30" s="53">
        <f t="shared" si="34"/>
        <v>0</v>
      </c>
      <c r="I30" s="53">
        <f t="shared" si="34"/>
        <v>0</v>
      </c>
      <c r="J30" s="53">
        <f>SUM(J27:J29)</f>
        <v>0</v>
      </c>
      <c r="K30" s="53">
        <f>SUM(K27:K29)</f>
        <v>0</v>
      </c>
      <c r="L30" s="53">
        <f>SUM(L27:L29)</f>
        <v>0</v>
      </c>
      <c r="M30" s="53">
        <f>SUM(M27:M29)</f>
        <v>0</v>
      </c>
      <c r="N30" s="246"/>
      <c r="O30" s="239"/>
      <c r="P30" s="241"/>
      <c r="Q30" s="238"/>
      <c r="R30" s="54">
        <f t="shared" ref="R30:U30" si="35">SUM(R27:R29)</f>
        <v>0</v>
      </c>
      <c r="S30" s="53">
        <f t="shared" si="35"/>
        <v>0</v>
      </c>
      <c r="T30" s="53">
        <f t="shared" si="35"/>
        <v>0</v>
      </c>
      <c r="U30" s="55">
        <f t="shared" si="35"/>
        <v>0</v>
      </c>
      <c r="V30" s="24"/>
    </row>
    <row r="31" spans="1:22" ht="21" customHeight="1" thickTop="1" x14ac:dyDescent="0.55000000000000004">
      <c r="A31" s="224"/>
      <c r="B31" s="225"/>
      <c r="C31" s="225"/>
      <c r="D31" s="225"/>
      <c r="E31" s="225"/>
      <c r="F31" s="225"/>
      <c r="G31" s="225"/>
      <c r="H31" s="225"/>
      <c r="I31" s="226"/>
      <c r="J31" s="56"/>
      <c r="K31" s="56"/>
      <c r="L31" s="56"/>
      <c r="M31" s="56"/>
      <c r="N31" s="85"/>
      <c r="O31" s="57"/>
      <c r="P31" s="57"/>
      <c r="Q31" s="88"/>
      <c r="R31" s="58"/>
      <c r="S31" s="59"/>
      <c r="T31" s="59"/>
      <c r="U31" s="60"/>
      <c r="V31" s="61"/>
    </row>
    <row r="32" spans="1:22" ht="21" customHeight="1" x14ac:dyDescent="0.55000000000000004">
      <c r="A32" s="173" t="s">
        <v>97</v>
      </c>
      <c r="B32" s="175"/>
      <c r="C32" s="11" t="s">
        <v>2</v>
      </c>
      <c r="D32" s="146"/>
      <c r="E32" s="25">
        <f>+E12+E17+E22+E27</f>
        <v>0</v>
      </c>
      <c r="F32" s="25">
        <f t="shared" ref="F32:M32" si="36">+F12+F17+F22+F27</f>
        <v>0</v>
      </c>
      <c r="G32" s="25">
        <f t="shared" si="36"/>
        <v>0</v>
      </c>
      <c r="H32" s="25">
        <f t="shared" si="36"/>
        <v>0</v>
      </c>
      <c r="I32" s="25">
        <f t="shared" si="36"/>
        <v>0</v>
      </c>
      <c r="J32" s="25">
        <f t="shared" si="36"/>
        <v>0</v>
      </c>
      <c r="K32" s="25">
        <f t="shared" si="36"/>
        <v>0</v>
      </c>
      <c r="L32" s="25">
        <f t="shared" si="36"/>
        <v>0</v>
      </c>
      <c r="M32" s="25">
        <f t="shared" si="36"/>
        <v>0</v>
      </c>
      <c r="N32" s="228"/>
      <c r="O32" s="177"/>
      <c r="P32" s="230"/>
      <c r="Q32" s="176"/>
      <c r="R32" s="48">
        <f t="shared" ref="R32:U34" si="37">+R12+R17+R22+R27</f>
        <v>0</v>
      </c>
      <c r="S32" s="25">
        <f t="shared" si="37"/>
        <v>0</v>
      </c>
      <c r="T32" s="25">
        <f t="shared" si="37"/>
        <v>0</v>
      </c>
      <c r="U32" s="49">
        <f t="shared" si="37"/>
        <v>0</v>
      </c>
      <c r="V32" s="40"/>
    </row>
    <row r="33" spans="1:22" ht="21" customHeight="1" x14ac:dyDescent="0.55000000000000004">
      <c r="A33" s="176"/>
      <c r="B33" s="178"/>
      <c r="C33" s="11" t="s">
        <v>3</v>
      </c>
      <c r="D33" s="146"/>
      <c r="E33" s="25">
        <f t="shared" ref="E33:M34" si="38">+E13+E18+E23+E28</f>
        <v>0</v>
      </c>
      <c r="F33" s="25">
        <f t="shared" si="38"/>
        <v>0</v>
      </c>
      <c r="G33" s="25">
        <f t="shared" si="38"/>
        <v>0</v>
      </c>
      <c r="H33" s="25">
        <f t="shared" si="38"/>
        <v>0</v>
      </c>
      <c r="I33" s="25">
        <f t="shared" si="38"/>
        <v>0</v>
      </c>
      <c r="J33" s="25">
        <f t="shared" si="38"/>
        <v>0</v>
      </c>
      <c r="K33" s="25">
        <f t="shared" si="38"/>
        <v>0</v>
      </c>
      <c r="L33" s="25">
        <f t="shared" si="38"/>
        <v>0</v>
      </c>
      <c r="M33" s="25">
        <f t="shared" si="38"/>
        <v>0</v>
      </c>
      <c r="N33" s="228"/>
      <c r="O33" s="177"/>
      <c r="P33" s="230"/>
      <c r="Q33" s="176"/>
      <c r="R33" s="48">
        <f t="shared" si="37"/>
        <v>0</v>
      </c>
      <c r="S33" s="25">
        <f t="shared" si="37"/>
        <v>0</v>
      </c>
      <c r="T33" s="25">
        <f t="shared" si="37"/>
        <v>0</v>
      </c>
      <c r="U33" s="49">
        <f t="shared" si="37"/>
        <v>0</v>
      </c>
      <c r="V33" s="40"/>
    </row>
    <row r="34" spans="1:22" ht="21" customHeight="1" x14ac:dyDescent="0.55000000000000004">
      <c r="A34" s="176"/>
      <c r="B34" s="178"/>
      <c r="C34" s="11" t="s">
        <v>4</v>
      </c>
      <c r="D34" s="146"/>
      <c r="E34" s="25">
        <f t="shared" si="38"/>
        <v>0</v>
      </c>
      <c r="F34" s="25">
        <f t="shared" si="38"/>
        <v>0</v>
      </c>
      <c r="G34" s="25">
        <f t="shared" si="38"/>
        <v>0</v>
      </c>
      <c r="H34" s="25">
        <f t="shared" si="38"/>
        <v>0</v>
      </c>
      <c r="I34" s="25">
        <f t="shared" si="38"/>
        <v>0</v>
      </c>
      <c r="J34" s="25">
        <f t="shared" si="38"/>
        <v>0</v>
      </c>
      <c r="K34" s="25">
        <f t="shared" si="38"/>
        <v>0</v>
      </c>
      <c r="L34" s="25">
        <f t="shared" si="38"/>
        <v>0</v>
      </c>
      <c r="M34" s="25">
        <f t="shared" si="38"/>
        <v>0</v>
      </c>
      <c r="N34" s="228"/>
      <c r="O34" s="177"/>
      <c r="P34" s="230"/>
      <c r="Q34" s="176"/>
      <c r="R34" s="48">
        <f t="shared" si="37"/>
        <v>0</v>
      </c>
      <c r="S34" s="25">
        <f t="shared" si="37"/>
        <v>0</v>
      </c>
      <c r="T34" s="25">
        <f t="shared" si="37"/>
        <v>0</v>
      </c>
      <c r="U34" s="49">
        <f t="shared" si="37"/>
        <v>0</v>
      </c>
      <c r="V34" s="40"/>
    </row>
    <row r="35" spans="1:22" ht="21" customHeight="1" thickBot="1" x14ac:dyDescent="0.6">
      <c r="A35" s="179"/>
      <c r="B35" s="181"/>
      <c r="C35" s="11" t="s">
        <v>48</v>
      </c>
      <c r="D35" s="146"/>
      <c r="E35" s="25">
        <f>SUM(E32:E34)</f>
        <v>0</v>
      </c>
      <c r="F35" s="25">
        <f t="shared" ref="F35:M35" si="39">SUM(F32:F34)</f>
        <v>0</v>
      </c>
      <c r="G35" s="25">
        <f t="shared" si="39"/>
        <v>0</v>
      </c>
      <c r="H35" s="25">
        <f t="shared" si="39"/>
        <v>0</v>
      </c>
      <c r="I35" s="25">
        <f t="shared" si="39"/>
        <v>0</v>
      </c>
      <c r="J35" s="25">
        <f t="shared" si="39"/>
        <v>0</v>
      </c>
      <c r="K35" s="25">
        <f t="shared" si="39"/>
        <v>0</v>
      </c>
      <c r="L35" s="25">
        <f t="shared" si="39"/>
        <v>0</v>
      </c>
      <c r="M35" s="25">
        <f t="shared" si="39"/>
        <v>0</v>
      </c>
      <c r="N35" s="229"/>
      <c r="O35" s="180"/>
      <c r="P35" s="231"/>
      <c r="Q35" s="179"/>
      <c r="R35" s="50">
        <f t="shared" ref="R35:U35" si="40">SUM(R32:R34)</f>
        <v>0</v>
      </c>
      <c r="S35" s="51">
        <f t="shared" si="40"/>
        <v>0</v>
      </c>
      <c r="T35" s="51">
        <f t="shared" si="40"/>
        <v>0</v>
      </c>
      <c r="U35" s="52">
        <f t="shared" si="40"/>
        <v>0</v>
      </c>
      <c r="V35" s="40"/>
    </row>
    <row r="36" spans="1:22" ht="21" customHeight="1" x14ac:dyDescent="0.55000000000000004"/>
    <row r="37" spans="1:22" ht="18" customHeight="1" x14ac:dyDescent="0.55000000000000004">
      <c r="D37" s="173" t="s">
        <v>37</v>
      </c>
      <c r="E37" s="175"/>
      <c r="F37" s="146" t="s">
        <v>98</v>
      </c>
      <c r="G37" s="146"/>
      <c r="H37" s="146" t="s">
        <v>101</v>
      </c>
      <c r="I37" s="146"/>
    </row>
    <row r="38" spans="1:22" ht="18" customHeight="1" thickBot="1" x14ac:dyDescent="0.6">
      <c r="D38" s="176"/>
      <c r="E38" s="178"/>
      <c r="F38" s="77" t="s">
        <v>99</v>
      </c>
      <c r="G38" s="79" t="s">
        <v>100</v>
      </c>
      <c r="H38" s="77" t="s">
        <v>99</v>
      </c>
      <c r="I38" s="80" t="s">
        <v>102</v>
      </c>
    </row>
    <row r="39" spans="1:22" ht="18" customHeight="1" thickTop="1" thickBot="1" x14ac:dyDescent="0.6">
      <c r="D39" s="179"/>
      <c r="E39" s="180"/>
      <c r="F39" s="81">
        <v>1</v>
      </c>
      <c r="G39" s="82">
        <v>2</v>
      </c>
      <c r="H39" s="82">
        <v>3</v>
      </c>
      <c r="I39" s="83">
        <v>4</v>
      </c>
      <c r="J39" s="75" t="s">
        <v>118</v>
      </c>
    </row>
    <row r="40" spans="1:22" ht="18" customHeight="1" thickTop="1" x14ac:dyDescent="0.55000000000000004">
      <c r="D40" s="237" t="s">
        <v>117</v>
      </c>
      <c r="E40" s="11" t="s">
        <v>2</v>
      </c>
      <c r="F40" s="73">
        <v>3000</v>
      </c>
      <c r="G40" s="73">
        <v>1000</v>
      </c>
      <c r="H40" s="73">
        <v>4400</v>
      </c>
      <c r="I40" s="73">
        <v>3280</v>
      </c>
    </row>
    <row r="41" spans="1:22" ht="18" customHeight="1" x14ac:dyDescent="0.55000000000000004">
      <c r="D41" s="235"/>
      <c r="E41" s="11" t="s">
        <v>3</v>
      </c>
      <c r="F41" s="74">
        <v>2000</v>
      </c>
      <c r="G41" s="74">
        <v>600</v>
      </c>
      <c r="H41" s="74">
        <v>2800</v>
      </c>
      <c r="I41" s="74">
        <v>2080</v>
      </c>
    </row>
    <row r="42" spans="1:22" ht="18" customHeight="1" x14ac:dyDescent="0.55000000000000004">
      <c r="D42" s="236"/>
      <c r="E42" s="11" t="s">
        <v>4</v>
      </c>
      <c r="F42" s="74">
        <v>240</v>
      </c>
      <c r="G42" s="74">
        <v>80</v>
      </c>
      <c r="H42" s="74">
        <v>400</v>
      </c>
      <c r="I42" s="74">
        <v>280</v>
      </c>
    </row>
    <row r="43" spans="1:22" ht="18" customHeight="1" x14ac:dyDescent="0.55000000000000004"/>
    <row r="44" spans="1:22" ht="39" customHeight="1" x14ac:dyDescent="0.55000000000000004">
      <c r="A44" s="253" t="s">
        <v>121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</row>
    <row r="45" spans="1:22" ht="20" customHeight="1" x14ac:dyDescent="0.2">
      <c r="A45" s="232" t="s">
        <v>65</v>
      </c>
      <c r="B45" s="232"/>
      <c r="C45" s="232"/>
      <c r="D45" s="232"/>
      <c r="E45" s="233" t="s">
        <v>126</v>
      </c>
      <c r="F45" s="233"/>
      <c r="G45" s="233"/>
      <c r="H45" s="233"/>
      <c r="I45" s="233"/>
      <c r="J45" s="233"/>
      <c r="K45" s="233"/>
    </row>
    <row r="46" spans="1:22" ht="20" customHeight="1" x14ac:dyDescent="0.2">
      <c r="A46" s="232" t="s">
        <v>66</v>
      </c>
      <c r="B46" s="232"/>
      <c r="C46" s="232"/>
      <c r="D46" s="232"/>
      <c r="E46" s="233" t="s">
        <v>127</v>
      </c>
      <c r="F46" s="233"/>
      <c r="G46" s="233"/>
      <c r="H46" s="117"/>
      <c r="I46" s="117"/>
      <c r="J46" s="117"/>
      <c r="K46" s="117"/>
    </row>
    <row r="47" spans="1:22" ht="20" customHeight="1" x14ac:dyDescent="0.2">
      <c r="A47" s="232" t="s">
        <v>67</v>
      </c>
      <c r="B47" s="232"/>
      <c r="C47" s="232"/>
      <c r="D47" s="232"/>
      <c r="E47" s="233" t="s">
        <v>128</v>
      </c>
      <c r="F47" s="233"/>
      <c r="G47" s="233"/>
      <c r="H47" s="31"/>
      <c r="I47" s="31"/>
      <c r="J47" s="31"/>
      <c r="K47" s="31"/>
    </row>
    <row r="48" spans="1:22" ht="6" customHeight="1" thickBot="1" x14ac:dyDescent="0.6"/>
    <row r="49" spans="1:22" ht="21" customHeight="1" x14ac:dyDescent="0.55000000000000004">
      <c r="A49" s="173" t="s">
        <v>39</v>
      </c>
      <c r="B49" s="175"/>
      <c r="C49" s="234" t="s">
        <v>1</v>
      </c>
      <c r="D49" s="237" t="s">
        <v>41</v>
      </c>
      <c r="E49" s="150" t="s">
        <v>42</v>
      </c>
      <c r="F49" s="152"/>
      <c r="G49" s="146" t="s">
        <v>96</v>
      </c>
      <c r="H49" s="146"/>
      <c r="I49" s="146"/>
      <c r="J49" s="150" t="s">
        <v>53</v>
      </c>
      <c r="K49" s="152"/>
      <c r="L49" s="255" t="s">
        <v>54</v>
      </c>
      <c r="M49" s="256"/>
      <c r="N49" s="185" t="s">
        <v>58</v>
      </c>
      <c r="O49" s="174"/>
      <c r="P49" s="174"/>
      <c r="Q49" s="35"/>
      <c r="R49" s="257" t="s">
        <v>59</v>
      </c>
      <c r="S49" s="258"/>
      <c r="T49" s="258"/>
      <c r="U49" s="259"/>
      <c r="V49" s="175" t="s">
        <v>63</v>
      </c>
    </row>
    <row r="50" spans="1:22" ht="21" customHeight="1" x14ac:dyDescent="0.55000000000000004">
      <c r="A50" s="176"/>
      <c r="B50" s="178"/>
      <c r="C50" s="235"/>
      <c r="D50" s="235"/>
      <c r="E50" s="72" t="s">
        <v>43</v>
      </c>
      <c r="F50" s="234" t="s">
        <v>46</v>
      </c>
      <c r="G50" s="146" t="s">
        <v>50</v>
      </c>
      <c r="H50" s="146" t="s">
        <v>51</v>
      </c>
      <c r="I50" s="146" t="s">
        <v>52</v>
      </c>
      <c r="J50" s="72" t="s">
        <v>43</v>
      </c>
      <c r="K50" s="234" t="s">
        <v>46</v>
      </c>
      <c r="L50" s="237" t="s">
        <v>55</v>
      </c>
      <c r="M50" s="237" t="s">
        <v>56</v>
      </c>
      <c r="N50" s="176"/>
      <c r="O50" s="177"/>
      <c r="P50" s="177"/>
      <c r="Q50" s="36"/>
      <c r="R50" s="261" t="s">
        <v>48</v>
      </c>
      <c r="S50" s="234" t="s">
        <v>60</v>
      </c>
      <c r="T50" s="234" t="s">
        <v>61</v>
      </c>
      <c r="U50" s="263" t="s">
        <v>62</v>
      </c>
      <c r="V50" s="178"/>
    </row>
    <row r="51" spans="1:22" ht="21" customHeight="1" x14ac:dyDescent="0.55000000000000004">
      <c r="A51" s="176"/>
      <c r="B51" s="178"/>
      <c r="C51" s="235"/>
      <c r="D51" s="235"/>
      <c r="E51" s="68" t="s">
        <v>44</v>
      </c>
      <c r="F51" s="235"/>
      <c r="G51" s="234"/>
      <c r="H51" s="234"/>
      <c r="I51" s="234"/>
      <c r="J51" s="68" t="s">
        <v>44</v>
      </c>
      <c r="K51" s="235"/>
      <c r="L51" s="260"/>
      <c r="M51" s="260"/>
      <c r="N51" s="176"/>
      <c r="O51" s="177"/>
      <c r="P51" s="178"/>
      <c r="Q51" s="185" t="s">
        <v>64</v>
      </c>
      <c r="R51" s="262"/>
      <c r="S51" s="235"/>
      <c r="T51" s="235"/>
      <c r="U51" s="264"/>
      <c r="V51" s="178"/>
    </row>
    <row r="52" spans="1:22" ht="21" customHeight="1" thickBot="1" x14ac:dyDescent="0.25">
      <c r="A52" s="179"/>
      <c r="B52" s="181"/>
      <c r="C52" s="236"/>
      <c r="D52" s="236"/>
      <c r="E52" s="20" t="s">
        <v>45</v>
      </c>
      <c r="F52" s="20" t="s">
        <v>47</v>
      </c>
      <c r="G52" s="20" t="s">
        <v>45</v>
      </c>
      <c r="H52" s="20" t="s">
        <v>45</v>
      </c>
      <c r="I52" s="20" t="s">
        <v>45</v>
      </c>
      <c r="J52" s="20" t="s">
        <v>45</v>
      </c>
      <c r="K52" s="20" t="s">
        <v>47</v>
      </c>
      <c r="L52" s="20" t="s">
        <v>47</v>
      </c>
      <c r="M52" s="20" t="s">
        <v>47</v>
      </c>
      <c r="N52" s="179"/>
      <c r="O52" s="180"/>
      <c r="P52" s="181"/>
      <c r="Q52" s="179"/>
      <c r="R52" s="37" t="s">
        <v>47</v>
      </c>
      <c r="S52" s="38" t="s">
        <v>47</v>
      </c>
      <c r="T52" s="38" t="s">
        <v>47</v>
      </c>
      <c r="U52" s="39" t="s">
        <v>47</v>
      </c>
      <c r="V52" s="181"/>
    </row>
    <row r="53" spans="1:22" ht="21" customHeight="1" x14ac:dyDescent="0.2">
      <c r="A53" s="146"/>
      <c r="B53" s="146"/>
      <c r="C53" s="64"/>
      <c r="D53" s="64"/>
      <c r="E53" s="29"/>
      <c r="F53" s="29"/>
      <c r="G53" s="29"/>
      <c r="H53" s="29"/>
      <c r="I53" s="29"/>
      <c r="J53" s="20"/>
      <c r="K53" s="20"/>
      <c r="L53" s="20"/>
      <c r="M53" s="20"/>
      <c r="N53" s="146"/>
      <c r="O53" s="146"/>
      <c r="P53" s="146"/>
      <c r="Q53" s="65"/>
      <c r="R53" s="41"/>
      <c r="S53" s="42"/>
      <c r="T53" s="42"/>
      <c r="U53" s="43"/>
      <c r="V53" s="66"/>
    </row>
    <row r="54" spans="1:22" ht="21" customHeight="1" x14ac:dyDescent="0.55000000000000004">
      <c r="A54" s="265"/>
      <c r="B54" s="265"/>
      <c r="C54" s="265"/>
      <c r="D54" s="265"/>
      <c r="E54" s="265"/>
      <c r="F54" s="265"/>
      <c r="G54" s="265"/>
      <c r="H54" s="265"/>
      <c r="I54" s="265"/>
      <c r="J54" s="30"/>
      <c r="K54" s="30"/>
      <c r="L54" s="30"/>
      <c r="M54" s="30"/>
      <c r="N54" s="84"/>
      <c r="O54" s="86"/>
      <c r="P54" s="86"/>
      <c r="Q54" s="87"/>
      <c r="R54" s="44"/>
      <c r="S54" s="23"/>
      <c r="T54" s="23"/>
      <c r="U54" s="45"/>
      <c r="V54" s="40"/>
    </row>
    <row r="55" spans="1:22" ht="18" customHeight="1" x14ac:dyDescent="0.55000000000000004">
      <c r="A55" s="266"/>
      <c r="B55" s="248" t="s">
        <v>40</v>
      </c>
      <c r="C55" s="70" t="s">
        <v>2</v>
      </c>
      <c r="D55" s="269"/>
      <c r="E55" s="28"/>
      <c r="F55" s="30" t="b">
        <f>IF(D55=1,E55*2400/10,IF(D55=2,E55*2000/10,IF(D55=3,E55*1800/10,IF(D55=4,E55*1480/10,IF(D55=5,E55*3200/10,IF(D55=6,E55*2800/10,IF(D55=7,E55*2400/10,IF(D55=8,E55*2100/10))))))))</f>
        <v>0</v>
      </c>
      <c r="G55" s="28"/>
      <c r="H55" s="28"/>
      <c r="I55" s="28"/>
      <c r="J55" s="30">
        <f>+E55-G55-H55-I55</f>
        <v>0</v>
      </c>
      <c r="K55" s="30" t="b">
        <f>IF(D55=1,J55*2400/10,IF(D55=2,J55*2000/10,IF(D55=3,J55*1800/10,IF(D55=4,J55*1480/10,IF(D55=5,J55*3200/10,IF(D55=6,J55*2800/10,IF(D55=7,J55*2400/10,IF(D55=8,J55*2100/10))))))))</f>
        <v>0</v>
      </c>
      <c r="L55" s="30">
        <f>+K55-F55</f>
        <v>0</v>
      </c>
      <c r="M55" s="30">
        <f>-1*L55</f>
        <v>0</v>
      </c>
      <c r="N55" s="267"/>
      <c r="O55" s="239" t="s">
        <v>40</v>
      </c>
      <c r="P55" s="270"/>
      <c r="Q55" s="272"/>
      <c r="R55" s="46">
        <f>SUM(S55:U55)</f>
        <v>0</v>
      </c>
      <c r="S55" s="30">
        <f>+M55*Q55*0.5</f>
        <v>0</v>
      </c>
      <c r="T55" s="30">
        <f>+M55*Q55*0.25</f>
        <v>0</v>
      </c>
      <c r="U55" s="47">
        <f>+M55*Q55*0.25</f>
        <v>0</v>
      </c>
      <c r="V55" s="40"/>
    </row>
    <row r="56" spans="1:22" ht="18" customHeight="1" x14ac:dyDescent="0.55000000000000004">
      <c r="A56" s="267"/>
      <c r="B56" s="249"/>
      <c r="C56" s="70" t="s">
        <v>3</v>
      </c>
      <c r="D56" s="269"/>
      <c r="E56" s="28"/>
      <c r="F56" s="30" t="b">
        <f>IF(D55=1,E56*1440/10,IF(D55=2,E56*1200/10,IF(D55=3,E56*1080/10,IF(D55=4,E56*880/10,IF(D55=5,E56*1920/10,IF(D55=6,E56*1680/10,IF(D55=7,E56*1440/10,IF(D55=8,E56*1260/10))))))))</f>
        <v>0</v>
      </c>
      <c r="G56" s="28"/>
      <c r="H56" s="28"/>
      <c r="I56" s="28"/>
      <c r="J56" s="30">
        <f t="shared" ref="J56:J57" si="41">+E56-G56-H56-I56</f>
        <v>0</v>
      </c>
      <c r="K56" s="30" t="b">
        <f>IF(D55=1,J56*1440/10,IF(D55=2,J56*1200/10,IF(D55=3,J56*1080/10,IF(D55=4,J56*880/10,IF(D55=5,J56*1920/10,IF(D55=6,J56*1680/10,IF(D55=7,J56*1440/10,IF(D55=8,J56*1260/10))))))))</f>
        <v>0</v>
      </c>
      <c r="L56" s="30">
        <f t="shared" ref="L56:L57" si="42">+K56-F56</f>
        <v>0</v>
      </c>
      <c r="M56" s="30">
        <f t="shared" ref="M56:M57" si="43">-1*L56</f>
        <v>0</v>
      </c>
      <c r="N56" s="267"/>
      <c r="O56" s="239"/>
      <c r="P56" s="270"/>
      <c r="Q56" s="272"/>
      <c r="R56" s="46">
        <f t="shared" ref="R56:R57" si="44">SUM(S56:U56)</f>
        <v>0</v>
      </c>
      <c r="S56" s="30">
        <f t="shared" ref="S56:S57" si="45">+M56*Q56*0.5</f>
        <v>0</v>
      </c>
      <c r="T56" s="30">
        <f t="shared" ref="T56:T57" si="46">+M56*Q56*0.25</f>
        <v>0</v>
      </c>
      <c r="U56" s="47">
        <f t="shared" ref="U56:U57" si="47">+M56*Q56*0.25</f>
        <v>0</v>
      </c>
      <c r="V56" s="40"/>
    </row>
    <row r="57" spans="1:22" ht="18" customHeight="1" x14ac:dyDescent="0.55000000000000004">
      <c r="A57" s="267"/>
      <c r="B57" s="249"/>
      <c r="C57" s="70" t="s">
        <v>4</v>
      </c>
      <c r="D57" s="269"/>
      <c r="E57" s="28"/>
      <c r="F57" s="30" t="b">
        <f>IF(D55=1,E57*240/10,IF(D55=2,E57*200/10,IF(D55=3,E57*160/10,IF(D55=4,E57*120/10,IF(D55=5,E57*320/10,IF(D55=6,E57*280/10,IF(D55=7,E57*220/10,IF(D55=8,E57*190/10))))))))</f>
        <v>0</v>
      </c>
      <c r="G57" s="28"/>
      <c r="H57" s="28"/>
      <c r="I57" s="28"/>
      <c r="J57" s="30">
        <f t="shared" si="41"/>
        <v>0</v>
      </c>
      <c r="K57" s="30" t="b">
        <f>IF(D55=1,J57*240/10,IF(D55=2,J57*200/10,IF(D55=3,J57*160/10,IF(D55=4,J57*120/10,IF(D55=5,J57*320/10,IF(D55=6,J57*280/10,IF(D55=7,J57*220/10,IF(D55=8,J57*190/10))))))))</f>
        <v>0</v>
      </c>
      <c r="L57" s="30">
        <f t="shared" si="42"/>
        <v>0</v>
      </c>
      <c r="M57" s="30">
        <f t="shared" si="43"/>
        <v>0</v>
      </c>
      <c r="N57" s="267"/>
      <c r="O57" s="239"/>
      <c r="P57" s="270"/>
      <c r="Q57" s="272"/>
      <c r="R57" s="46">
        <f t="shared" si="44"/>
        <v>0</v>
      </c>
      <c r="S57" s="30">
        <f t="shared" si="45"/>
        <v>0</v>
      </c>
      <c r="T57" s="30">
        <f t="shared" si="46"/>
        <v>0</v>
      </c>
      <c r="U57" s="47">
        <f t="shared" si="47"/>
        <v>0</v>
      </c>
      <c r="V57" s="40"/>
    </row>
    <row r="58" spans="1:22" ht="18" customHeight="1" x14ac:dyDescent="0.55000000000000004">
      <c r="A58" s="268"/>
      <c r="B58" s="250"/>
      <c r="C58" s="70" t="s">
        <v>48</v>
      </c>
      <c r="D58" s="269"/>
      <c r="E58" s="30">
        <f>SUM(E55:E57)</f>
        <v>0</v>
      </c>
      <c r="F58" s="30">
        <f>SUM(F55:F57)</f>
        <v>0</v>
      </c>
      <c r="G58" s="30">
        <f t="shared" ref="G58:I58" si="48">SUM(G55:G57)</f>
        <v>0</v>
      </c>
      <c r="H58" s="30">
        <f t="shared" si="48"/>
        <v>0</v>
      </c>
      <c r="I58" s="30">
        <f t="shared" si="48"/>
        <v>0</v>
      </c>
      <c r="J58" s="30">
        <f>SUM(J55:J57)</f>
        <v>0</v>
      </c>
      <c r="K58" s="30">
        <f>SUM(K55:K57)</f>
        <v>0</v>
      </c>
      <c r="L58" s="30">
        <f>SUM(L55:L57)</f>
        <v>0</v>
      </c>
      <c r="M58" s="30">
        <f>SUM(M55:M57)</f>
        <v>0</v>
      </c>
      <c r="N58" s="268"/>
      <c r="O58" s="240"/>
      <c r="P58" s="271"/>
      <c r="Q58" s="273"/>
      <c r="R58" s="46">
        <f t="shared" ref="R58:U58" si="49">SUM(R55:R57)</f>
        <v>0</v>
      </c>
      <c r="S58" s="30">
        <f t="shared" si="49"/>
        <v>0</v>
      </c>
      <c r="T58" s="30">
        <f t="shared" si="49"/>
        <v>0</v>
      </c>
      <c r="U58" s="47">
        <f t="shared" si="49"/>
        <v>0</v>
      </c>
      <c r="V58" s="40"/>
    </row>
    <row r="59" spans="1:22" ht="21" customHeight="1" x14ac:dyDescent="0.55000000000000004">
      <c r="A59" s="244"/>
      <c r="B59" s="244"/>
      <c r="C59" s="244"/>
      <c r="D59" s="244"/>
      <c r="E59" s="244"/>
      <c r="F59" s="244"/>
      <c r="G59" s="244"/>
      <c r="H59" s="244"/>
      <c r="I59" s="244"/>
      <c r="J59" s="30"/>
      <c r="K59" s="30"/>
      <c r="L59" s="30"/>
      <c r="M59" s="30"/>
      <c r="N59" s="84"/>
      <c r="O59" s="86"/>
      <c r="P59" s="86"/>
      <c r="Q59" s="87"/>
      <c r="R59" s="44"/>
      <c r="S59" s="23"/>
      <c r="T59" s="23"/>
      <c r="U59" s="45"/>
      <c r="V59" s="40"/>
    </row>
    <row r="60" spans="1:22" s="31" customFormat="1" ht="18" customHeight="1" x14ac:dyDescent="0.55000000000000004">
      <c r="A60" s="245"/>
      <c r="B60" s="248" t="s">
        <v>40</v>
      </c>
      <c r="C60" s="70" t="s">
        <v>2</v>
      </c>
      <c r="D60" s="251"/>
      <c r="E60" s="30"/>
      <c r="F60" s="30" t="b">
        <f>IF(D60=1,E60*2400/10,IF(D60=2,E60*2000/10,IF(D60=3,E60*1800/10,IF(D60=4,E60*1480/10,IF(D60=5,E60*3200/10,IF(D60=6,E60*2800/10,IF(D60=7,E60*2400/10,IF(D60=8,E60*2100/10))))))))</f>
        <v>0</v>
      </c>
      <c r="G60" s="30"/>
      <c r="H60" s="30"/>
      <c r="I60" s="30"/>
      <c r="J60" s="30">
        <f>+E60-G60-H60-I60</f>
        <v>0</v>
      </c>
      <c r="K60" s="30" t="b">
        <f>IF(D60=1,J60*2400/10,IF(D60=2,J60*2000/10,IF(D60=3,J60*1800/10,IF(D60=4,J60*1480/10,IF(D60=5,J60*3200/10,IF(D60=6,J60*2800/10,IF(D60=7,J60*2400/10,IF(D60=8,J60*2100/10))))))))</f>
        <v>0</v>
      </c>
      <c r="L60" s="30">
        <f>+K60-F60</f>
        <v>0</v>
      </c>
      <c r="M60" s="30">
        <f>-1*L60</f>
        <v>0</v>
      </c>
      <c r="N60" s="246"/>
      <c r="O60" s="239" t="s">
        <v>40</v>
      </c>
      <c r="P60" s="241"/>
      <c r="Q60" s="238"/>
      <c r="R60" s="46">
        <f>SUM(S60:U60)</f>
        <v>0</v>
      </c>
      <c r="S60" s="30">
        <f>+M60*Q60*0.5</f>
        <v>0</v>
      </c>
      <c r="T60" s="30">
        <f>+M60*Q60*0.25</f>
        <v>0</v>
      </c>
      <c r="U60" s="47">
        <f>+M60*Q60*0.25</f>
        <v>0</v>
      </c>
      <c r="V60" s="62"/>
    </row>
    <row r="61" spans="1:22" s="31" customFormat="1" ht="18" customHeight="1" x14ac:dyDescent="0.55000000000000004">
      <c r="A61" s="246"/>
      <c r="B61" s="249"/>
      <c r="C61" s="70" t="s">
        <v>3</v>
      </c>
      <c r="D61" s="251"/>
      <c r="E61" s="30"/>
      <c r="F61" s="30" t="b">
        <f>IF(D60=1,E61*1440/10,IF(D60=2,E61*1200/10,IF(D60=3,E61*1080/10,IF(D60=4,E61*880/10,IF(D60=5,E61*1920/10,IF(D60=6,E61*1680/10,IF(D60=7,E61*1440/10,IF(D60=8,E61*1260/10))))))))</f>
        <v>0</v>
      </c>
      <c r="G61" s="30"/>
      <c r="H61" s="30"/>
      <c r="I61" s="30"/>
      <c r="J61" s="30">
        <f t="shared" ref="J61:J62" si="50">+E61-G61-H61-I61</f>
        <v>0</v>
      </c>
      <c r="K61" s="30" t="b">
        <f>IF(D60=1,J61*1440/10,IF(D60=2,J61*1200/10,IF(D60=3,J61*1080/10,IF(D60=4,J61*880/10,IF(D60=5,J61*1920/10,IF(D60=6,J61*1680/10,IF(D60=7,J61*1440/10,IF(D60=8,J61*1260/10))))))))</f>
        <v>0</v>
      </c>
      <c r="L61" s="30">
        <f t="shared" ref="L61:L62" si="51">+K61-F61</f>
        <v>0</v>
      </c>
      <c r="M61" s="30">
        <f t="shared" ref="M61:M62" si="52">-1*L61</f>
        <v>0</v>
      </c>
      <c r="N61" s="246"/>
      <c r="O61" s="239"/>
      <c r="P61" s="241"/>
      <c r="Q61" s="238"/>
      <c r="R61" s="46">
        <f t="shared" ref="R61:R62" si="53">SUM(S61:U61)</f>
        <v>0</v>
      </c>
      <c r="S61" s="30">
        <f t="shared" ref="S61:S62" si="54">+M61*Q61*0.5</f>
        <v>0</v>
      </c>
      <c r="T61" s="30">
        <f t="shared" ref="T61:T62" si="55">+M61*Q61*0.25</f>
        <v>0</v>
      </c>
      <c r="U61" s="47">
        <f t="shared" ref="U61:U62" si="56">+M61*Q61*0.25</f>
        <v>0</v>
      </c>
      <c r="V61" s="62"/>
    </row>
    <row r="62" spans="1:22" s="31" customFormat="1" ht="18" customHeight="1" x14ac:dyDescent="0.55000000000000004">
      <c r="A62" s="246"/>
      <c r="B62" s="249"/>
      <c r="C62" s="70" t="s">
        <v>4</v>
      </c>
      <c r="D62" s="251"/>
      <c r="E62" s="30"/>
      <c r="F62" s="30" t="b">
        <f>IF(D60=1,E62*240/10,IF(D60=2,E62*200/10,IF(D60=3,E62*160/10,IF(D60=4,E62*120/10,IF(D60=5,E62*320/10,IF(D60=6,E62*280/10,IF(D60=7,E62*220/10,IF(D60=8,E62*190/10))))))))</f>
        <v>0</v>
      </c>
      <c r="G62" s="30"/>
      <c r="H62" s="30"/>
      <c r="I62" s="30"/>
      <c r="J62" s="30">
        <f t="shared" si="50"/>
        <v>0</v>
      </c>
      <c r="K62" s="30" t="b">
        <f>IF(D60=1,J62*240/10,IF(D60=2,J62*200/10,IF(D60=3,J62*160/10,IF(D60=4,J62*120/10,IF(D60=5,J62*320/10,IF(D60=6,J62*280/10,IF(D60=7,J62*220/10,IF(D60=8,J62*190/10))))))))</f>
        <v>0</v>
      </c>
      <c r="L62" s="30">
        <f t="shared" si="51"/>
        <v>0</v>
      </c>
      <c r="M62" s="30">
        <f t="shared" si="52"/>
        <v>0</v>
      </c>
      <c r="N62" s="246"/>
      <c r="O62" s="239"/>
      <c r="P62" s="241"/>
      <c r="Q62" s="238"/>
      <c r="R62" s="46">
        <f t="shared" si="53"/>
        <v>0</v>
      </c>
      <c r="S62" s="30">
        <f t="shared" si="54"/>
        <v>0</v>
      </c>
      <c r="T62" s="30">
        <f t="shared" si="55"/>
        <v>0</v>
      </c>
      <c r="U62" s="47">
        <f t="shared" si="56"/>
        <v>0</v>
      </c>
      <c r="V62" s="62"/>
    </row>
    <row r="63" spans="1:22" s="31" customFormat="1" ht="18" customHeight="1" x14ac:dyDescent="0.55000000000000004">
      <c r="A63" s="247"/>
      <c r="B63" s="250"/>
      <c r="C63" s="70" t="s">
        <v>48</v>
      </c>
      <c r="D63" s="251"/>
      <c r="E63" s="30">
        <f>SUM(E60:E62)</f>
        <v>0</v>
      </c>
      <c r="F63" s="30">
        <f>SUM(F60:F62)</f>
        <v>0</v>
      </c>
      <c r="G63" s="30">
        <f t="shared" ref="G63:I63" si="57">SUM(G60:G62)</f>
        <v>0</v>
      </c>
      <c r="H63" s="30">
        <f t="shared" si="57"/>
        <v>0</v>
      </c>
      <c r="I63" s="30">
        <f t="shared" si="57"/>
        <v>0</v>
      </c>
      <c r="J63" s="30">
        <f>SUM(J60:J62)</f>
        <v>0</v>
      </c>
      <c r="K63" s="30">
        <f>SUM(K60:K62)</f>
        <v>0</v>
      </c>
      <c r="L63" s="30">
        <f>SUM(L60:L62)</f>
        <v>0</v>
      </c>
      <c r="M63" s="30">
        <f>SUM(M60:M62)</f>
        <v>0</v>
      </c>
      <c r="N63" s="247"/>
      <c r="O63" s="240"/>
      <c r="P63" s="242"/>
      <c r="Q63" s="243"/>
      <c r="R63" s="46">
        <f t="shared" ref="R63:U63" si="58">SUM(R60:R62)</f>
        <v>0</v>
      </c>
      <c r="S63" s="30">
        <f t="shared" si="58"/>
        <v>0</v>
      </c>
      <c r="T63" s="30">
        <f t="shared" si="58"/>
        <v>0</v>
      </c>
      <c r="U63" s="47">
        <f t="shared" si="58"/>
        <v>0</v>
      </c>
      <c r="V63" s="62"/>
    </row>
    <row r="64" spans="1:22" ht="21" customHeight="1" x14ac:dyDescent="0.55000000000000004">
      <c r="A64" s="244"/>
      <c r="B64" s="244"/>
      <c r="C64" s="244"/>
      <c r="D64" s="244"/>
      <c r="E64" s="244"/>
      <c r="F64" s="244"/>
      <c r="G64" s="244"/>
      <c r="H64" s="244"/>
      <c r="I64" s="244"/>
      <c r="J64" s="30"/>
      <c r="K64" s="30"/>
      <c r="L64" s="30"/>
      <c r="M64" s="30"/>
      <c r="N64" s="84"/>
      <c r="O64" s="86"/>
      <c r="P64" s="86"/>
      <c r="Q64" s="87"/>
      <c r="R64" s="44"/>
      <c r="S64" s="23"/>
      <c r="T64" s="23"/>
      <c r="U64" s="45"/>
      <c r="V64" s="40"/>
    </row>
    <row r="65" spans="1:22" s="31" customFormat="1" ht="18" customHeight="1" x14ac:dyDescent="0.55000000000000004">
      <c r="A65" s="245"/>
      <c r="B65" s="248" t="s">
        <v>40</v>
      </c>
      <c r="C65" s="70" t="s">
        <v>2</v>
      </c>
      <c r="D65" s="251"/>
      <c r="E65" s="30"/>
      <c r="F65" s="30" t="b">
        <f>IF(D65=1,E65*2400/10,IF(D65=2,E65*2000/10,IF(D65=3,E65*1800/10,IF(D65=4,E65*1480/10,IF(D65=5,E65*3200/10,IF(D65=6,E65*2800/10,IF(D65=7,E65*2400/10,IF(D65=8,E65*2100/10))))))))</f>
        <v>0</v>
      </c>
      <c r="G65" s="30"/>
      <c r="H65" s="30"/>
      <c r="I65" s="30"/>
      <c r="J65" s="30">
        <f>+E65-G65-H65-I65</f>
        <v>0</v>
      </c>
      <c r="K65" s="30" t="b">
        <f>IF(D65=1,J65*2400/10,IF(D65=2,J65*2000/10,IF(D65=3,J65*1800/10,IF(D65=4,J65*1480/10,IF(D65=5,J65*3200/10,IF(D65=6,J65*2800/10,IF(D65=7,J65*2400/10,IF(D65=8,J65*2100/10))))))))</f>
        <v>0</v>
      </c>
      <c r="L65" s="30">
        <f>+K65-F65</f>
        <v>0</v>
      </c>
      <c r="M65" s="30">
        <f>-1*L65</f>
        <v>0</v>
      </c>
      <c r="N65" s="246"/>
      <c r="O65" s="239" t="s">
        <v>40</v>
      </c>
      <c r="P65" s="241"/>
      <c r="Q65" s="238"/>
      <c r="R65" s="46">
        <f>SUM(S65:U65)</f>
        <v>0</v>
      </c>
      <c r="S65" s="30">
        <f>+M65*Q65*0.5</f>
        <v>0</v>
      </c>
      <c r="T65" s="30">
        <f>+M65*Q65*0.25</f>
        <v>0</v>
      </c>
      <c r="U65" s="47">
        <f>+M65*Q65*0.25</f>
        <v>0</v>
      </c>
      <c r="V65" s="62"/>
    </row>
    <row r="66" spans="1:22" s="31" customFormat="1" ht="18" customHeight="1" x14ac:dyDescent="0.55000000000000004">
      <c r="A66" s="246"/>
      <c r="B66" s="249"/>
      <c r="C66" s="70" t="s">
        <v>3</v>
      </c>
      <c r="D66" s="251"/>
      <c r="E66" s="30"/>
      <c r="F66" s="30" t="b">
        <f>IF(D65=1,E66*1440/10,IF(D65=2,E66*1200/10,IF(D65=3,E66*1080/10,IF(D65=4,E66*880/10,IF(D65=5,E66*1920/10,IF(D65=6,E66*1680/10,IF(D65=7,E66*1440/10,IF(D65=8,E66*1260/10))))))))</f>
        <v>0</v>
      </c>
      <c r="G66" s="30"/>
      <c r="H66" s="30"/>
      <c r="I66" s="30"/>
      <c r="J66" s="30">
        <f t="shared" ref="J66:J67" si="59">+E66-G66-H66-I66</f>
        <v>0</v>
      </c>
      <c r="K66" s="30" t="b">
        <f>IF(D65=1,J66*1440/10,IF(D65=2,J66*1200/10,IF(D65=3,J66*1080/10,IF(D65=4,J66*880/10,IF(D65=5,J66*1920/10,IF(D65=6,J66*1680/10,IF(D65=7,J66*1440/10,IF(D65=8,J66*1260/10))))))))</f>
        <v>0</v>
      </c>
      <c r="L66" s="30">
        <f t="shared" ref="L66:L67" si="60">+K66-F66</f>
        <v>0</v>
      </c>
      <c r="M66" s="30">
        <f t="shared" ref="M66:M67" si="61">-1*L66</f>
        <v>0</v>
      </c>
      <c r="N66" s="246"/>
      <c r="O66" s="239"/>
      <c r="P66" s="241"/>
      <c r="Q66" s="238"/>
      <c r="R66" s="46">
        <f t="shared" ref="R66:R67" si="62">SUM(S66:U66)</f>
        <v>0</v>
      </c>
      <c r="S66" s="30">
        <f t="shared" ref="S66:S67" si="63">+M66*Q66*0.5</f>
        <v>0</v>
      </c>
      <c r="T66" s="30">
        <f t="shared" ref="T66:T67" si="64">+M66*Q66*0.25</f>
        <v>0</v>
      </c>
      <c r="U66" s="47">
        <f t="shared" ref="U66:U67" si="65">+M66*Q66*0.25</f>
        <v>0</v>
      </c>
      <c r="V66" s="62"/>
    </row>
    <row r="67" spans="1:22" s="31" customFormat="1" ht="18" customHeight="1" x14ac:dyDescent="0.55000000000000004">
      <c r="A67" s="246"/>
      <c r="B67" s="249"/>
      <c r="C67" s="70" t="s">
        <v>4</v>
      </c>
      <c r="D67" s="251"/>
      <c r="E67" s="30"/>
      <c r="F67" s="30" t="b">
        <f>IF(D65=1,E67*240/10,IF(D65=2,E67*200/10,IF(D65=3,E67*160/10,IF(D65=4,E67*120/10,IF(D65=5,E67*320/10,IF(D65=6,E67*280/10,IF(D65=7,E67*220/10,IF(D65=8,E67*190/10))))))))</f>
        <v>0</v>
      </c>
      <c r="G67" s="30"/>
      <c r="H67" s="30"/>
      <c r="I67" s="30"/>
      <c r="J67" s="30">
        <f t="shared" si="59"/>
        <v>0</v>
      </c>
      <c r="K67" s="30" t="b">
        <f>IF(D65=1,J67*240/10,IF(D65=2,J67*200/10,IF(D65=3,J67*160/10,IF(D65=4,J67*120/10,IF(D65=5,J67*320/10,IF(D65=6,J67*280/10,IF(D65=7,J67*220/10,IF(D65=8,J67*190/10))))))))</f>
        <v>0</v>
      </c>
      <c r="L67" s="30">
        <f t="shared" si="60"/>
        <v>0</v>
      </c>
      <c r="M67" s="30">
        <f t="shared" si="61"/>
        <v>0</v>
      </c>
      <c r="N67" s="246"/>
      <c r="O67" s="239"/>
      <c r="P67" s="241"/>
      <c r="Q67" s="238"/>
      <c r="R67" s="46">
        <f t="shared" si="62"/>
        <v>0</v>
      </c>
      <c r="S67" s="30">
        <f t="shared" si="63"/>
        <v>0</v>
      </c>
      <c r="T67" s="30">
        <f t="shared" si="64"/>
        <v>0</v>
      </c>
      <c r="U67" s="47">
        <f t="shared" si="65"/>
        <v>0</v>
      </c>
      <c r="V67" s="62"/>
    </row>
    <row r="68" spans="1:22" s="31" customFormat="1" ht="18" customHeight="1" x14ac:dyDescent="0.55000000000000004">
      <c r="A68" s="247"/>
      <c r="B68" s="250"/>
      <c r="C68" s="70" t="s">
        <v>48</v>
      </c>
      <c r="D68" s="251"/>
      <c r="E68" s="30">
        <f>SUM(E65:E67)</f>
        <v>0</v>
      </c>
      <c r="F68" s="30">
        <f>SUM(F65:F67)</f>
        <v>0</v>
      </c>
      <c r="G68" s="30">
        <f t="shared" ref="G68:I68" si="66">SUM(G65:G67)</f>
        <v>0</v>
      </c>
      <c r="H68" s="30">
        <f t="shared" si="66"/>
        <v>0</v>
      </c>
      <c r="I68" s="30">
        <f t="shared" si="66"/>
        <v>0</v>
      </c>
      <c r="J68" s="30">
        <f>SUM(J65:J67)</f>
        <v>0</v>
      </c>
      <c r="K68" s="30">
        <f>SUM(K65:K67)</f>
        <v>0</v>
      </c>
      <c r="L68" s="30">
        <f>SUM(L65:L67)</f>
        <v>0</v>
      </c>
      <c r="M68" s="30">
        <f>SUM(M65:M67)</f>
        <v>0</v>
      </c>
      <c r="N68" s="247"/>
      <c r="O68" s="240"/>
      <c r="P68" s="242"/>
      <c r="Q68" s="243"/>
      <c r="R68" s="46">
        <f t="shared" ref="R68:U68" si="67">SUM(R65:R67)</f>
        <v>0</v>
      </c>
      <c r="S68" s="30">
        <f t="shared" si="67"/>
        <v>0</v>
      </c>
      <c r="T68" s="30">
        <f t="shared" si="67"/>
        <v>0</v>
      </c>
      <c r="U68" s="47">
        <f t="shared" si="67"/>
        <v>0</v>
      </c>
      <c r="V68" s="62"/>
    </row>
    <row r="69" spans="1:22" ht="21" customHeight="1" x14ac:dyDescent="0.55000000000000004">
      <c r="A69" s="244"/>
      <c r="B69" s="244"/>
      <c r="C69" s="244"/>
      <c r="D69" s="244"/>
      <c r="E69" s="244"/>
      <c r="F69" s="244"/>
      <c r="G69" s="244"/>
      <c r="H69" s="244"/>
      <c r="I69" s="244"/>
      <c r="J69" s="30"/>
      <c r="K69" s="30"/>
      <c r="L69" s="30"/>
      <c r="M69" s="30"/>
      <c r="N69" s="84"/>
      <c r="O69" s="86"/>
      <c r="P69" s="86"/>
      <c r="Q69" s="87"/>
      <c r="R69" s="44"/>
      <c r="S69" s="23"/>
      <c r="T69" s="23"/>
      <c r="U69" s="45"/>
      <c r="V69" s="40"/>
    </row>
    <row r="70" spans="1:22" s="31" customFormat="1" ht="18" customHeight="1" x14ac:dyDescent="0.55000000000000004">
      <c r="A70" s="245"/>
      <c r="B70" s="248" t="s">
        <v>40</v>
      </c>
      <c r="C70" s="70" t="s">
        <v>2</v>
      </c>
      <c r="D70" s="251"/>
      <c r="E70" s="30"/>
      <c r="F70" s="30" t="b">
        <f>IF(D70=1,E70*2400/10,IF(D70=2,E70*2000/10,IF(D70=3,E70*1800/10,IF(D70=4,E70*1480/10,IF(D70=5,E70*3200/10,IF(D70=6,E70*2800/10,IF(D70=7,E70*2400/10,IF(D70=8,E70*2100/10))))))))</f>
        <v>0</v>
      </c>
      <c r="G70" s="30"/>
      <c r="H70" s="30"/>
      <c r="I70" s="30"/>
      <c r="J70" s="30">
        <f>+E70-G70-H70-I70</f>
        <v>0</v>
      </c>
      <c r="K70" s="30" t="b">
        <f>IF(D70=1,J70*2400/10,IF(D70=2,J70*2000/10,IF(D70=3,J70*1800/10,IF(D70=4,J70*1480/10,IF(D70=5,J70*3200/10,IF(D70=6,J70*2800/10,IF(D70=7,J70*2400/10,IF(D70=8,J70*2100/10))))))))</f>
        <v>0</v>
      </c>
      <c r="L70" s="30">
        <f>+K70-F70</f>
        <v>0</v>
      </c>
      <c r="M70" s="30">
        <f>-1*L70</f>
        <v>0</v>
      </c>
      <c r="N70" s="246"/>
      <c r="O70" s="239" t="s">
        <v>40</v>
      </c>
      <c r="P70" s="241"/>
      <c r="Q70" s="238"/>
      <c r="R70" s="46">
        <f>SUM(S70:U70)</f>
        <v>0</v>
      </c>
      <c r="S70" s="30">
        <f>+M70*Q70*0.5</f>
        <v>0</v>
      </c>
      <c r="T70" s="30">
        <f>+M70*Q70*0.25</f>
        <v>0</v>
      </c>
      <c r="U70" s="47">
        <f>+M70*Q70*0.25</f>
        <v>0</v>
      </c>
      <c r="V70" s="62"/>
    </row>
    <row r="71" spans="1:22" s="31" customFormat="1" ht="18" customHeight="1" x14ac:dyDescent="0.55000000000000004">
      <c r="A71" s="246"/>
      <c r="B71" s="249"/>
      <c r="C71" s="70" t="s">
        <v>3</v>
      </c>
      <c r="D71" s="251"/>
      <c r="E71" s="30"/>
      <c r="F71" s="30" t="b">
        <f>IF(D70=1,E71*1440/10,IF(D70=2,E71*1200/10,IF(D70=3,E71*1080/10,IF(D70=4,E71*880/10,IF(D70=5,E71*1920/10,IF(D70=6,E71*1680/10,IF(D70=7,E71*1440/10,IF(D70=8,E71*1260/10))))))))</f>
        <v>0</v>
      </c>
      <c r="G71" s="30"/>
      <c r="H71" s="30"/>
      <c r="I71" s="30"/>
      <c r="J71" s="30">
        <f t="shared" ref="J71:J72" si="68">+E71-G71-H71-I71</f>
        <v>0</v>
      </c>
      <c r="K71" s="30" t="b">
        <f>IF(D70=1,J71*1440/10,IF(D70=2,J71*1200/10,IF(D70=3,J71*1080/10,IF(D70=4,J71*880/10,IF(D70=5,J71*1920/10,IF(D70=6,J71*1680/10,IF(D70=7,J71*1440/10,IF(D70=8,J71*1260/10))))))))</f>
        <v>0</v>
      </c>
      <c r="L71" s="30">
        <f t="shared" ref="L71:L72" si="69">+K71-F71</f>
        <v>0</v>
      </c>
      <c r="M71" s="30">
        <f t="shared" ref="M71:M72" si="70">-1*L71</f>
        <v>0</v>
      </c>
      <c r="N71" s="246"/>
      <c r="O71" s="239"/>
      <c r="P71" s="241"/>
      <c r="Q71" s="238"/>
      <c r="R71" s="46">
        <f t="shared" ref="R71:R72" si="71">SUM(S71:U71)</f>
        <v>0</v>
      </c>
      <c r="S71" s="30">
        <f t="shared" ref="S71:S72" si="72">+M71*Q71*0.5</f>
        <v>0</v>
      </c>
      <c r="T71" s="30">
        <f t="shared" ref="T71:T72" si="73">+M71*Q71*0.25</f>
        <v>0</v>
      </c>
      <c r="U71" s="47">
        <f t="shared" ref="U71:U72" si="74">+M71*Q71*0.25</f>
        <v>0</v>
      </c>
      <c r="V71" s="62"/>
    </row>
    <row r="72" spans="1:22" s="31" customFormat="1" ht="18" customHeight="1" x14ac:dyDescent="0.55000000000000004">
      <c r="A72" s="246"/>
      <c r="B72" s="249"/>
      <c r="C72" s="70" t="s">
        <v>4</v>
      </c>
      <c r="D72" s="251"/>
      <c r="E72" s="30"/>
      <c r="F72" s="30" t="b">
        <f>IF(D70=1,E72*240/10,IF(D70=2,E72*200/10,IF(D70=3,E72*160/10,IF(D70=4,E72*120/10,IF(D70=5,E72*320/10,IF(D70=6,E72*280/10,IF(D70=7,E72*220/10,IF(D70=8,E72*190/10))))))))</f>
        <v>0</v>
      </c>
      <c r="G72" s="30"/>
      <c r="H72" s="30"/>
      <c r="I72" s="30"/>
      <c r="J72" s="30">
        <f t="shared" si="68"/>
        <v>0</v>
      </c>
      <c r="K72" s="30" t="b">
        <f>IF(D70=1,J72*240/10,IF(D70=2,J72*200/10,IF(D70=3,J72*160/10,IF(D70=4,J72*120/10,IF(D70=5,J72*320/10,IF(D70=6,J72*280/10,IF(D70=7,J72*220/10,IF(D70=8,J72*190/10))))))))</f>
        <v>0</v>
      </c>
      <c r="L72" s="30">
        <f t="shared" si="69"/>
        <v>0</v>
      </c>
      <c r="M72" s="30">
        <f t="shared" si="70"/>
        <v>0</v>
      </c>
      <c r="N72" s="246"/>
      <c r="O72" s="239"/>
      <c r="P72" s="241"/>
      <c r="Q72" s="238"/>
      <c r="R72" s="46">
        <f t="shared" si="71"/>
        <v>0</v>
      </c>
      <c r="S72" s="30">
        <f t="shared" si="72"/>
        <v>0</v>
      </c>
      <c r="T72" s="30">
        <f t="shared" si="73"/>
        <v>0</v>
      </c>
      <c r="U72" s="47">
        <f t="shared" si="74"/>
        <v>0</v>
      </c>
      <c r="V72" s="62"/>
    </row>
    <row r="73" spans="1:22" s="31" customFormat="1" ht="18" customHeight="1" thickBot="1" x14ac:dyDescent="0.6">
      <c r="A73" s="246"/>
      <c r="B73" s="249"/>
      <c r="C73" s="71" t="s">
        <v>48</v>
      </c>
      <c r="D73" s="252"/>
      <c r="E73" s="53">
        <f>SUM(E70:E72)</f>
        <v>0</v>
      </c>
      <c r="F73" s="53">
        <f>SUM(F70:F72)</f>
        <v>0</v>
      </c>
      <c r="G73" s="53">
        <f t="shared" ref="G73:I73" si="75">SUM(G70:G72)</f>
        <v>0</v>
      </c>
      <c r="H73" s="53">
        <f t="shared" si="75"/>
        <v>0</v>
      </c>
      <c r="I73" s="53">
        <f t="shared" si="75"/>
        <v>0</v>
      </c>
      <c r="J73" s="53">
        <f>SUM(J70:J72)</f>
        <v>0</v>
      </c>
      <c r="K73" s="53">
        <f>SUM(K70:K72)</f>
        <v>0</v>
      </c>
      <c r="L73" s="53">
        <f>SUM(L70:L72)</f>
        <v>0</v>
      </c>
      <c r="M73" s="53">
        <f>SUM(M70:M72)</f>
        <v>0</v>
      </c>
      <c r="N73" s="246"/>
      <c r="O73" s="239"/>
      <c r="P73" s="241"/>
      <c r="Q73" s="238"/>
      <c r="R73" s="54">
        <f t="shared" ref="R73:U73" si="76">SUM(R70:R72)</f>
        <v>0</v>
      </c>
      <c r="S73" s="53">
        <f t="shared" si="76"/>
        <v>0</v>
      </c>
      <c r="T73" s="53">
        <f t="shared" si="76"/>
        <v>0</v>
      </c>
      <c r="U73" s="55">
        <f t="shared" si="76"/>
        <v>0</v>
      </c>
      <c r="V73" s="63"/>
    </row>
    <row r="74" spans="1:22" ht="21" customHeight="1" thickTop="1" x14ac:dyDescent="0.55000000000000004">
      <c r="A74" s="224"/>
      <c r="B74" s="225"/>
      <c r="C74" s="225"/>
      <c r="D74" s="225"/>
      <c r="E74" s="225"/>
      <c r="F74" s="225"/>
      <c r="G74" s="225"/>
      <c r="H74" s="225"/>
      <c r="I74" s="226"/>
      <c r="J74" s="56"/>
      <c r="K74" s="56"/>
      <c r="L74" s="56"/>
      <c r="M74" s="56"/>
      <c r="N74" s="85"/>
      <c r="O74" s="57"/>
      <c r="P74" s="57"/>
      <c r="Q74" s="88"/>
      <c r="R74" s="58"/>
      <c r="S74" s="59"/>
      <c r="T74" s="59"/>
      <c r="U74" s="60"/>
      <c r="V74" s="61"/>
    </row>
    <row r="75" spans="1:22" ht="18" customHeight="1" x14ac:dyDescent="0.55000000000000004">
      <c r="A75" s="173" t="s">
        <v>97</v>
      </c>
      <c r="B75" s="175"/>
      <c r="C75" s="64" t="s">
        <v>2</v>
      </c>
      <c r="D75" s="146"/>
      <c r="E75" s="25">
        <f>+E55+E60+E65+E70</f>
        <v>0</v>
      </c>
      <c r="F75" s="25">
        <f t="shared" ref="F75:M75" si="77">+F55+F60+F65+F70</f>
        <v>0</v>
      </c>
      <c r="G75" s="25">
        <f t="shared" si="77"/>
        <v>0</v>
      </c>
      <c r="H75" s="25">
        <f t="shared" si="77"/>
        <v>0</v>
      </c>
      <c r="I75" s="25">
        <f t="shared" si="77"/>
        <v>0</v>
      </c>
      <c r="J75" s="25">
        <f t="shared" si="77"/>
        <v>0</v>
      </c>
      <c r="K75" s="25">
        <f t="shared" si="77"/>
        <v>0</v>
      </c>
      <c r="L75" s="25">
        <f t="shared" si="77"/>
        <v>0</v>
      </c>
      <c r="M75" s="25">
        <f t="shared" si="77"/>
        <v>0</v>
      </c>
      <c r="N75" s="228"/>
      <c r="O75" s="177"/>
      <c r="P75" s="230"/>
      <c r="Q75" s="176"/>
      <c r="R75" s="48">
        <f t="shared" ref="R75:U77" si="78">+R55+R60+R65+R70</f>
        <v>0</v>
      </c>
      <c r="S75" s="25">
        <f t="shared" si="78"/>
        <v>0</v>
      </c>
      <c r="T75" s="25">
        <f t="shared" si="78"/>
        <v>0</v>
      </c>
      <c r="U75" s="49">
        <f t="shared" si="78"/>
        <v>0</v>
      </c>
      <c r="V75" s="40"/>
    </row>
    <row r="76" spans="1:22" ht="18" customHeight="1" x14ac:dyDescent="0.55000000000000004">
      <c r="A76" s="176"/>
      <c r="B76" s="178"/>
      <c r="C76" s="64" t="s">
        <v>3</v>
      </c>
      <c r="D76" s="146"/>
      <c r="E76" s="25">
        <f t="shared" ref="E76:M77" si="79">+E56+E61+E66+E71</f>
        <v>0</v>
      </c>
      <c r="F76" s="25">
        <f t="shared" si="79"/>
        <v>0</v>
      </c>
      <c r="G76" s="25">
        <f t="shared" si="79"/>
        <v>0</v>
      </c>
      <c r="H76" s="25">
        <f t="shared" si="79"/>
        <v>0</v>
      </c>
      <c r="I76" s="25">
        <f t="shared" si="79"/>
        <v>0</v>
      </c>
      <c r="J76" s="25">
        <f t="shared" si="79"/>
        <v>0</v>
      </c>
      <c r="K76" s="25">
        <f t="shared" si="79"/>
        <v>0</v>
      </c>
      <c r="L76" s="25">
        <f t="shared" si="79"/>
        <v>0</v>
      </c>
      <c r="M76" s="25">
        <f t="shared" si="79"/>
        <v>0</v>
      </c>
      <c r="N76" s="228"/>
      <c r="O76" s="177"/>
      <c r="P76" s="230"/>
      <c r="Q76" s="176"/>
      <c r="R76" s="48">
        <f t="shared" si="78"/>
        <v>0</v>
      </c>
      <c r="S76" s="25">
        <f t="shared" si="78"/>
        <v>0</v>
      </c>
      <c r="T76" s="25">
        <f t="shared" si="78"/>
        <v>0</v>
      </c>
      <c r="U76" s="49">
        <f t="shared" si="78"/>
        <v>0</v>
      </c>
      <c r="V76" s="40"/>
    </row>
    <row r="77" spans="1:22" ht="18" customHeight="1" x14ac:dyDescent="0.55000000000000004">
      <c r="A77" s="176"/>
      <c r="B77" s="178"/>
      <c r="C77" s="64" t="s">
        <v>4</v>
      </c>
      <c r="D77" s="146"/>
      <c r="E77" s="25">
        <f t="shared" si="79"/>
        <v>0</v>
      </c>
      <c r="F77" s="25">
        <f t="shared" si="79"/>
        <v>0</v>
      </c>
      <c r="G77" s="25">
        <f t="shared" si="79"/>
        <v>0</v>
      </c>
      <c r="H77" s="25">
        <f t="shared" si="79"/>
        <v>0</v>
      </c>
      <c r="I77" s="25">
        <f t="shared" si="79"/>
        <v>0</v>
      </c>
      <c r="J77" s="25">
        <f t="shared" si="79"/>
        <v>0</v>
      </c>
      <c r="K77" s="25">
        <f t="shared" si="79"/>
        <v>0</v>
      </c>
      <c r="L77" s="25">
        <f t="shared" si="79"/>
        <v>0</v>
      </c>
      <c r="M77" s="25">
        <f t="shared" si="79"/>
        <v>0</v>
      </c>
      <c r="N77" s="228"/>
      <c r="O77" s="177"/>
      <c r="P77" s="230"/>
      <c r="Q77" s="176"/>
      <c r="R77" s="48">
        <f t="shared" si="78"/>
        <v>0</v>
      </c>
      <c r="S77" s="25">
        <f t="shared" si="78"/>
        <v>0</v>
      </c>
      <c r="T77" s="25">
        <f t="shared" si="78"/>
        <v>0</v>
      </c>
      <c r="U77" s="49">
        <f t="shared" si="78"/>
        <v>0</v>
      </c>
      <c r="V77" s="40"/>
    </row>
    <row r="78" spans="1:22" ht="18" customHeight="1" thickBot="1" x14ac:dyDescent="0.6">
      <c r="A78" s="179"/>
      <c r="B78" s="181"/>
      <c r="C78" s="64" t="s">
        <v>48</v>
      </c>
      <c r="D78" s="146"/>
      <c r="E78" s="25">
        <f>SUM(E75:E77)</f>
        <v>0</v>
      </c>
      <c r="F78" s="25">
        <f t="shared" ref="F78:M78" si="80">SUM(F75:F77)</f>
        <v>0</v>
      </c>
      <c r="G78" s="25">
        <f t="shared" si="80"/>
        <v>0</v>
      </c>
      <c r="H78" s="25">
        <f t="shared" si="80"/>
        <v>0</v>
      </c>
      <c r="I78" s="25">
        <f t="shared" si="80"/>
        <v>0</v>
      </c>
      <c r="J78" s="25">
        <f t="shared" si="80"/>
        <v>0</v>
      </c>
      <c r="K78" s="25">
        <f t="shared" si="80"/>
        <v>0</v>
      </c>
      <c r="L78" s="25">
        <f t="shared" si="80"/>
        <v>0</v>
      </c>
      <c r="M78" s="25">
        <f t="shared" si="80"/>
        <v>0</v>
      </c>
      <c r="N78" s="229"/>
      <c r="O78" s="180"/>
      <c r="P78" s="231"/>
      <c r="Q78" s="179"/>
      <c r="R78" s="50">
        <f t="shared" ref="R78:U78" si="81">SUM(R75:R77)</f>
        <v>0</v>
      </c>
      <c r="S78" s="51">
        <f t="shared" si="81"/>
        <v>0</v>
      </c>
      <c r="T78" s="51">
        <f t="shared" si="81"/>
        <v>0</v>
      </c>
      <c r="U78" s="52">
        <f t="shared" si="81"/>
        <v>0</v>
      </c>
      <c r="V78" s="40"/>
    </row>
    <row r="79" spans="1:22" ht="21" customHeight="1" x14ac:dyDescent="0.55000000000000004"/>
    <row r="80" spans="1:22" ht="15.5" customHeight="1" x14ac:dyDescent="0.55000000000000004">
      <c r="D80" s="173" t="s">
        <v>37</v>
      </c>
      <c r="E80" s="175"/>
      <c r="F80" s="150" t="s">
        <v>115</v>
      </c>
      <c r="G80" s="151"/>
      <c r="H80" s="151"/>
      <c r="I80" s="151"/>
      <c r="J80" s="151"/>
      <c r="K80" s="151"/>
      <c r="L80" s="151"/>
      <c r="M80" s="152"/>
      <c r="P80" s="274" t="s">
        <v>23</v>
      </c>
      <c r="Q80" s="274"/>
      <c r="R80" s="146" t="s">
        <v>20</v>
      </c>
      <c r="S80" s="146"/>
      <c r="T80" s="146"/>
      <c r="U80" s="146"/>
    </row>
    <row r="81" spans="1:22" ht="15.5" customHeight="1" x14ac:dyDescent="0.55000000000000004">
      <c r="D81" s="176"/>
      <c r="E81" s="178"/>
      <c r="F81" s="64" t="s">
        <v>107</v>
      </c>
      <c r="G81" s="64" t="s">
        <v>108</v>
      </c>
      <c r="H81" s="64" t="s">
        <v>109</v>
      </c>
      <c r="I81" s="64" t="s">
        <v>110</v>
      </c>
      <c r="J81" s="64" t="s">
        <v>111</v>
      </c>
      <c r="K81" s="64" t="s">
        <v>112</v>
      </c>
      <c r="L81" s="64" t="s">
        <v>113</v>
      </c>
      <c r="M81" s="64" t="s">
        <v>114</v>
      </c>
      <c r="P81" s="274"/>
      <c r="Q81" s="274"/>
      <c r="R81" s="276" t="s">
        <v>104</v>
      </c>
      <c r="S81" s="276" t="s">
        <v>12</v>
      </c>
      <c r="T81" s="277" t="s">
        <v>105</v>
      </c>
      <c r="U81" s="277" t="s">
        <v>106</v>
      </c>
    </row>
    <row r="82" spans="1:22" ht="15.5" customHeight="1" thickBot="1" x14ac:dyDescent="0.6">
      <c r="D82" s="176"/>
      <c r="E82" s="178"/>
      <c r="F82" s="78">
        <v>1</v>
      </c>
      <c r="G82" s="78">
        <v>0.83299999999999996</v>
      </c>
      <c r="H82" s="78">
        <v>0.75</v>
      </c>
      <c r="I82" s="78">
        <v>0.625</v>
      </c>
      <c r="J82" s="78">
        <v>1</v>
      </c>
      <c r="K82" s="78">
        <v>1</v>
      </c>
      <c r="L82" s="78">
        <v>0.75</v>
      </c>
      <c r="M82" s="78">
        <v>0.75</v>
      </c>
      <c r="P82" s="274"/>
      <c r="Q82" s="274"/>
      <c r="R82" s="218"/>
      <c r="S82" s="218"/>
      <c r="T82" s="278"/>
      <c r="U82" s="278"/>
    </row>
    <row r="83" spans="1:22" ht="15.5" customHeight="1" thickTop="1" thickBot="1" x14ac:dyDescent="0.6">
      <c r="D83" s="179"/>
      <c r="E83" s="180"/>
      <c r="F83" s="81">
        <v>1</v>
      </c>
      <c r="G83" s="82">
        <v>2</v>
      </c>
      <c r="H83" s="82">
        <v>3</v>
      </c>
      <c r="I83" s="82">
        <v>4</v>
      </c>
      <c r="J83" s="82">
        <v>5</v>
      </c>
      <c r="K83" s="82">
        <v>6</v>
      </c>
      <c r="L83" s="82">
        <v>7</v>
      </c>
      <c r="M83" s="83">
        <v>8</v>
      </c>
      <c r="P83" s="275">
        <v>1</v>
      </c>
      <c r="Q83" s="275"/>
      <c r="R83" s="64" t="s">
        <v>9</v>
      </c>
      <c r="S83" s="64" t="s">
        <v>8</v>
      </c>
      <c r="T83" s="64" t="s">
        <v>9</v>
      </c>
      <c r="U83" s="64" t="s">
        <v>9</v>
      </c>
    </row>
    <row r="84" spans="1:22" ht="15.5" customHeight="1" thickTop="1" x14ac:dyDescent="0.55000000000000004">
      <c r="D84" s="237" t="s">
        <v>117</v>
      </c>
      <c r="E84" s="64" t="s">
        <v>2</v>
      </c>
      <c r="F84" s="73">
        <v>2400</v>
      </c>
      <c r="G84" s="73">
        <v>2000</v>
      </c>
      <c r="H84" s="73">
        <v>1800</v>
      </c>
      <c r="I84" s="73">
        <v>1480</v>
      </c>
      <c r="J84" s="73">
        <v>3200</v>
      </c>
      <c r="K84" s="73">
        <v>2800</v>
      </c>
      <c r="L84" s="73">
        <v>2400</v>
      </c>
      <c r="M84" s="73">
        <v>2100</v>
      </c>
      <c r="P84" s="275">
        <v>2</v>
      </c>
      <c r="Q84" s="275"/>
      <c r="R84" s="64" t="s">
        <v>9</v>
      </c>
      <c r="S84" s="64" t="s">
        <v>9</v>
      </c>
      <c r="T84" s="64" t="s">
        <v>9</v>
      </c>
      <c r="U84" s="64" t="s">
        <v>9</v>
      </c>
    </row>
    <row r="85" spans="1:22" ht="15.5" customHeight="1" x14ac:dyDescent="0.55000000000000004">
      <c r="D85" s="235"/>
      <c r="E85" s="64" t="s">
        <v>3</v>
      </c>
      <c r="F85" s="74">
        <v>1440</v>
      </c>
      <c r="G85" s="74">
        <v>1200</v>
      </c>
      <c r="H85" s="74">
        <v>1080</v>
      </c>
      <c r="I85" s="74">
        <v>880</v>
      </c>
      <c r="J85" s="74">
        <v>1920</v>
      </c>
      <c r="K85" s="74">
        <v>1680</v>
      </c>
      <c r="L85" s="74">
        <v>1440</v>
      </c>
      <c r="M85" s="74">
        <v>1260</v>
      </c>
      <c r="P85" s="275">
        <v>3</v>
      </c>
      <c r="Q85" s="275"/>
      <c r="R85" s="64" t="s">
        <v>8</v>
      </c>
      <c r="S85" s="64" t="s">
        <v>8</v>
      </c>
      <c r="T85" s="64" t="s">
        <v>9</v>
      </c>
      <c r="U85" s="64" t="s">
        <v>9</v>
      </c>
    </row>
    <row r="86" spans="1:22" ht="15.5" customHeight="1" x14ac:dyDescent="0.55000000000000004">
      <c r="D86" s="236"/>
      <c r="E86" s="64" t="s">
        <v>4</v>
      </c>
      <c r="F86" s="74">
        <v>240</v>
      </c>
      <c r="G86" s="74">
        <v>200</v>
      </c>
      <c r="H86" s="74">
        <v>160</v>
      </c>
      <c r="I86" s="74">
        <v>120</v>
      </c>
      <c r="J86" s="74">
        <v>320</v>
      </c>
      <c r="K86" s="74">
        <v>280</v>
      </c>
      <c r="L86" s="74">
        <v>220</v>
      </c>
      <c r="M86" s="74">
        <v>190</v>
      </c>
      <c r="P86" s="275">
        <v>4</v>
      </c>
      <c r="Q86" s="275"/>
      <c r="R86" s="64" t="s">
        <v>8</v>
      </c>
      <c r="S86" s="64" t="s">
        <v>9</v>
      </c>
      <c r="T86" s="64" t="s">
        <v>9</v>
      </c>
      <c r="U86" s="64" t="s">
        <v>9</v>
      </c>
    </row>
    <row r="87" spans="1:22" ht="15.5" customHeight="1" x14ac:dyDescent="0.55000000000000004">
      <c r="P87" s="275">
        <v>5</v>
      </c>
      <c r="Q87" s="275"/>
      <c r="R87" s="64" t="s">
        <v>9</v>
      </c>
      <c r="S87" s="64" t="s">
        <v>8</v>
      </c>
      <c r="T87" s="64" t="s">
        <v>8</v>
      </c>
      <c r="U87" s="64" t="s">
        <v>8</v>
      </c>
    </row>
    <row r="88" spans="1:22" ht="15.5" customHeight="1" x14ac:dyDescent="0.55000000000000004">
      <c r="F88" s="279" t="s">
        <v>119</v>
      </c>
      <c r="G88" s="279"/>
      <c r="H88" s="279"/>
      <c r="I88" s="279"/>
      <c r="J88" s="279"/>
      <c r="K88" s="279"/>
      <c r="L88" s="279"/>
      <c r="M88" s="279"/>
      <c r="P88" s="275">
        <v>6</v>
      </c>
      <c r="Q88" s="275"/>
      <c r="R88" s="64" t="s">
        <v>9</v>
      </c>
      <c r="S88" s="64" t="s">
        <v>8</v>
      </c>
      <c r="T88" s="64" t="s">
        <v>8</v>
      </c>
      <c r="U88" s="64" t="s">
        <v>9</v>
      </c>
    </row>
    <row r="89" spans="1:22" ht="15.5" customHeight="1" x14ac:dyDescent="0.55000000000000004">
      <c r="P89" s="275">
        <v>7</v>
      </c>
      <c r="Q89" s="275"/>
      <c r="R89" s="64" t="s">
        <v>8</v>
      </c>
      <c r="S89" s="64" t="s">
        <v>8</v>
      </c>
      <c r="T89" s="64" t="s">
        <v>8</v>
      </c>
      <c r="U89" s="64" t="s">
        <v>8</v>
      </c>
    </row>
    <row r="90" spans="1:22" ht="15.5" customHeight="1" x14ac:dyDescent="0.55000000000000004">
      <c r="P90" s="275">
        <v>8</v>
      </c>
      <c r="Q90" s="275"/>
      <c r="R90" s="64" t="s">
        <v>8</v>
      </c>
      <c r="S90" s="64" t="s">
        <v>8</v>
      </c>
      <c r="T90" s="64" t="s">
        <v>8</v>
      </c>
      <c r="U90" s="64" t="s">
        <v>9</v>
      </c>
    </row>
    <row r="91" spans="1:22" ht="15.5" customHeight="1" x14ac:dyDescent="0.55000000000000004">
      <c r="P91" s="76"/>
      <c r="Q91" s="76"/>
      <c r="R91" s="280" t="s">
        <v>123</v>
      </c>
      <c r="S91" s="280"/>
      <c r="T91" s="280"/>
      <c r="U91" s="280"/>
    </row>
    <row r="92" spans="1:22" ht="15.5" customHeight="1" x14ac:dyDescent="0.55000000000000004">
      <c r="P92" s="76"/>
      <c r="Q92" s="76"/>
      <c r="R92" s="67"/>
      <c r="S92" s="67"/>
      <c r="T92" s="67"/>
      <c r="U92" s="67"/>
    </row>
    <row r="93" spans="1:22" ht="39" customHeight="1" x14ac:dyDescent="0.55000000000000004">
      <c r="A93" s="253" t="s">
        <v>122</v>
      </c>
      <c r="B93" s="253"/>
      <c r="C93" s="253"/>
      <c r="D93" s="253"/>
      <c r="E93" s="253"/>
      <c r="F93" s="253"/>
      <c r="G93" s="253"/>
      <c r="H93" s="253"/>
      <c r="I93" s="253"/>
      <c r="J93" s="253"/>
      <c r="K93" s="253"/>
      <c r="L93" s="253"/>
      <c r="M93" s="253"/>
      <c r="N93" s="253"/>
      <c r="O93" s="253"/>
      <c r="P93" s="253"/>
      <c r="Q93" s="253"/>
      <c r="R93" s="253"/>
      <c r="S93" s="253"/>
      <c r="T93" s="253"/>
      <c r="U93" s="253"/>
      <c r="V93" s="253"/>
    </row>
    <row r="94" spans="1:22" ht="20" customHeight="1" x14ac:dyDescent="0.2">
      <c r="A94" s="232" t="s">
        <v>65</v>
      </c>
      <c r="B94" s="232"/>
      <c r="C94" s="232"/>
      <c r="D94" s="232"/>
      <c r="E94" s="233" t="s">
        <v>126</v>
      </c>
      <c r="F94" s="233"/>
      <c r="G94" s="233"/>
      <c r="H94" s="233"/>
      <c r="I94" s="233"/>
      <c r="J94" s="233"/>
      <c r="K94" s="233"/>
    </row>
    <row r="95" spans="1:22" ht="20" customHeight="1" x14ac:dyDescent="0.2">
      <c r="A95" s="232" t="s">
        <v>66</v>
      </c>
      <c r="B95" s="232"/>
      <c r="C95" s="232"/>
      <c r="D95" s="232"/>
      <c r="E95" s="233" t="s">
        <v>127</v>
      </c>
      <c r="F95" s="233"/>
      <c r="G95" s="233"/>
      <c r="H95" s="117"/>
      <c r="I95" s="117"/>
      <c r="J95" s="117"/>
      <c r="K95" s="117"/>
    </row>
    <row r="96" spans="1:22" ht="20" customHeight="1" x14ac:dyDescent="0.2">
      <c r="A96" s="232" t="s">
        <v>67</v>
      </c>
      <c r="B96" s="232"/>
      <c r="C96" s="232"/>
      <c r="D96" s="232"/>
      <c r="E96" s="233" t="s">
        <v>128</v>
      </c>
      <c r="F96" s="233"/>
      <c r="G96" s="233"/>
      <c r="H96" s="31"/>
      <c r="I96" s="31"/>
      <c r="J96" s="31"/>
      <c r="K96" s="31"/>
    </row>
    <row r="97" spans="1:22" ht="6" customHeight="1" thickBot="1" x14ac:dyDescent="0.6"/>
    <row r="98" spans="1:22" ht="21" customHeight="1" x14ac:dyDescent="0.55000000000000004">
      <c r="A98" s="173" t="s">
        <v>39</v>
      </c>
      <c r="B98" s="175"/>
      <c r="C98" s="234" t="s">
        <v>1</v>
      </c>
      <c r="D98" s="237" t="s">
        <v>41</v>
      </c>
      <c r="E98" s="150" t="s">
        <v>42</v>
      </c>
      <c r="F98" s="152"/>
      <c r="G98" s="146" t="s">
        <v>96</v>
      </c>
      <c r="H98" s="146"/>
      <c r="I98" s="146"/>
      <c r="J98" s="150" t="s">
        <v>53</v>
      </c>
      <c r="K98" s="152"/>
      <c r="L98" s="255" t="s">
        <v>54</v>
      </c>
      <c r="M98" s="256"/>
      <c r="N98" s="185" t="s">
        <v>58</v>
      </c>
      <c r="O98" s="174"/>
      <c r="P98" s="174"/>
      <c r="Q98" s="35"/>
      <c r="R98" s="257" t="s">
        <v>59</v>
      </c>
      <c r="S98" s="258"/>
      <c r="T98" s="258"/>
      <c r="U98" s="259"/>
      <c r="V98" s="175" t="s">
        <v>63</v>
      </c>
    </row>
    <row r="99" spans="1:22" ht="21" customHeight="1" x14ac:dyDescent="0.55000000000000004">
      <c r="A99" s="176"/>
      <c r="B99" s="178"/>
      <c r="C99" s="235"/>
      <c r="D99" s="235"/>
      <c r="E99" s="72" t="s">
        <v>43</v>
      </c>
      <c r="F99" s="234" t="s">
        <v>46</v>
      </c>
      <c r="G99" s="146" t="s">
        <v>50</v>
      </c>
      <c r="H99" s="146" t="s">
        <v>51</v>
      </c>
      <c r="I99" s="146" t="s">
        <v>52</v>
      </c>
      <c r="J99" s="72" t="s">
        <v>43</v>
      </c>
      <c r="K99" s="234" t="s">
        <v>46</v>
      </c>
      <c r="L99" s="237" t="s">
        <v>55</v>
      </c>
      <c r="M99" s="237" t="s">
        <v>56</v>
      </c>
      <c r="N99" s="176"/>
      <c r="O99" s="177"/>
      <c r="P99" s="177"/>
      <c r="Q99" s="36"/>
      <c r="R99" s="261" t="s">
        <v>48</v>
      </c>
      <c r="S99" s="234" t="s">
        <v>60</v>
      </c>
      <c r="T99" s="234" t="s">
        <v>61</v>
      </c>
      <c r="U99" s="263" t="s">
        <v>62</v>
      </c>
      <c r="V99" s="178"/>
    </row>
    <row r="100" spans="1:22" ht="21" customHeight="1" x14ac:dyDescent="0.55000000000000004">
      <c r="A100" s="176"/>
      <c r="B100" s="178"/>
      <c r="C100" s="235"/>
      <c r="D100" s="235"/>
      <c r="E100" s="68" t="s">
        <v>44</v>
      </c>
      <c r="F100" s="235"/>
      <c r="G100" s="234"/>
      <c r="H100" s="234"/>
      <c r="I100" s="234"/>
      <c r="J100" s="68" t="s">
        <v>44</v>
      </c>
      <c r="K100" s="235"/>
      <c r="L100" s="260"/>
      <c r="M100" s="260"/>
      <c r="N100" s="176"/>
      <c r="O100" s="177"/>
      <c r="P100" s="178"/>
      <c r="Q100" s="185" t="s">
        <v>64</v>
      </c>
      <c r="R100" s="262"/>
      <c r="S100" s="235"/>
      <c r="T100" s="235"/>
      <c r="U100" s="264"/>
      <c r="V100" s="178"/>
    </row>
    <row r="101" spans="1:22" ht="21" customHeight="1" thickBot="1" x14ac:dyDescent="0.25">
      <c r="A101" s="179"/>
      <c r="B101" s="181"/>
      <c r="C101" s="236"/>
      <c r="D101" s="236"/>
      <c r="E101" s="20" t="s">
        <v>45</v>
      </c>
      <c r="F101" s="20" t="s">
        <v>47</v>
      </c>
      <c r="G101" s="20" t="s">
        <v>45</v>
      </c>
      <c r="H101" s="20" t="s">
        <v>45</v>
      </c>
      <c r="I101" s="20" t="s">
        <v>45</v>
      </c>
      <c r="J101" s="20" t="s">
        <v>45</v>
      </c>
      <c r="K101" s="20" t="s">
        <v>47</v>
      </c>
      <c r="L101" s="20" t="s">
        <v>47</v>
      </c>
      <c r="M101" s="20" t="s">
        <v>47</v>
      </c>
      <c r="N101" s="179"/>
      <c r="O101" s="180"/>
      <c r="P101" s="181"/>
      <c r="Q101" s="179"/>
      <c r="R101" s="37" t="s">
        <v>47</v>
      </c>
      <c r="S101" s="38" t="s">
        <v>47</v>
      </c>
      <c r="T101" s="38" t="s">
        <v>47</v>
      </c>
      <c r="U101" s="39" t="s">
        <v>47</v>
      </c>
      <c r="V101" s="181"/>
    </row>
    <row r="102" spans="1:22" ht="21" customHeight="1" x14ac:dyDescent="0.2">
      <c r="A102" s="146"/>
      <c r="B102" s="146"/>
      <c r="C102" s="64"/>
      <c r="D102" s="64"/>
      <c r="E102" s="29"/>
      <c r="F102" s="29"/>
      <c r="G102" s="29"/>
      <c r="H102" s="29"/>
      <c r="I102" s="29"/>
      <c r="J102" s="20"/>
      <c r="K102" s="20"/>
      <c r="L102" s="20"/>
      <c r="M102" s="20"/>
      <c r="N102" s="146"/>
      <c r="O102" s="146"/>
      <c r="P102" s="146"/>
      <c r="Q102" s="65"/>
      <c r="R102" s="41"/>
      <c r="S102" s="42"/>
      <c r="T102" s="42"/>
      <c r="U102" s="43"/>
      <c r="V102" s="66"/>
    </row>
    <row r="103" spans="1:22" ht="21" customHeight="1" x14ac:dyDescent="0.55000000000000004">
      <c r="A103" s="265"/>
      <c r="B103" s="265"/>
      <c r="C103" s="265"/>
      <c r="D103" s="265"/>
      <c r="E103" s="265"/>
      <c r="F103" s="265"/>
      <c r="G103" s="265"/>
      <c r="H103" s="265"/>
      <c r="I103" s="265"/>
      <c r="J103" s="30"/>
      <c r="K103" s="30"/>
      <c r="L103" s="30"/>
      <c r="M103" s="30"/>
      <c r="N103" s="84"/>
      <c r="O103" s="86"/>
      <c r="P103" s="86"/>
      <c r="Q103" s="87"/>
      <c r="R103" s="44"/>
      <c r="S103" s="23"/>
      <c r="T103" s="23"/>
      <c r="U103" s="45"/>
      <c r="V103" s="40"/>
    </row>
    <row r="104" spans="1:22" ht="21" customHeight="1" x14ac:dyDescent="0.55000000000000004">
      <c r="A104" s="266"/>
      <c r="B104" s="248" t="s">
        <v>40</v>
      </c>
      <c r="C104" s="70" t="s">
        <v>2</v>
      </c>
      <c r="D104" s="269"/>
      <c r="E104" s="28"/>
      <c r="F104" s="30" t="b">
        <f>IF(D104=1,E104*4400/10,IF(D104=2,E104*3640/10,IF(D104=3,E104*3800/10,IF(D104=4,E104*3200/10,IF(D104=5,E104*4240/10,IF(D104=6,E104*3520/10))))))</f>
        <v>0</v>
      </c>
      <c r="G104" s="28"/>
      <c r="H104" s="28"/>
      <c r="I104" s="28"/>
      <c r="J104" s="30">
        <f>+E104-G104-H104-I104</f>
        <v>0</v>
      </c>
      <c r="K104" s="30" t="b">
        <f>IF(D104=1,J104*4400/10,IF(D104=2,J104*3640/10,IF(D104=3,J104*3800/10,IF(D104=4,J104*3200/10,IF(D104=5,J104*4240/10,IF(D104=6,J104*3520/10))))))</f>
        <v>0</v>
      </c>
      <c r="L104" s="30">
        <f>+K104-F104</f>
        <v>0</v>
      </c>
      <c r="M104" s="30">
        <f>-1*L104</f>
        <v>0</v>
      </c>
      <c r="N104" s="267"/>
      <c r="O104" s="239" t="s">
        <v>40</v>
      </c>
      <c r="P104" s="270"/>
      <c r="Q104" s="272"/>
      <c r="R104" s="46">
        <f>SUM(S104:U104)</f>
        <v>0</v>
      </c>
      <c r="S104" s="30">
        <f>+M104*Q104*0.5</f>
        <v>0</v>
      </c>
      <c r="T104" s="30">
        <f>+M104*Q104*0.25</f>
        <v>0</v>
      </c>
      <c r="U104" s="47">
        <f>+M104*Q104*0.25</f>
        <v>0</v>
      </c>
      <c r="V104" s="40"/>
    </row>
    <row r="105" spans="1:22" ht="21" customHeight="1" x14ac:dyDescent="0.55000000000000004">
      <c r="A105" s="267"/>
      <c r="B105" s="249"/>
      <c r="C105" s="70" t="s">
        <v>3</v>
      </c>
      <c r="D105" s="269"/>
      <c r="E105" s="28"/>
      <c r="F105" s="30" t="b">
        <f>IF(D104=1,E105*2000/10,IF(D104=2,E105*1640/10,IF(D104=3,E105*1800/10,IF(D104=4,E105*1400/10,IF(D104=5,E105*1880/10,IF(D104=6,E105*1560/10))))))</f>
        <v>0</v>
      </c>
      <c r="G105" s="28"/>
      <c r="H105" s="28"/>
      <c r="I105" s="28"/>
      <c r="J105" s="30">
        <f t="shared" ref="J105:J106" si="82">+E105-G105-H105-I105</f>
        <v>0</v>
      </c>
      <c r="K105" s="30" t="b">
        <f>IF(D104=1,J105*2000/10,IF(D104=2,J105*1640/10,IF(D104=3,J105*1800/10,IF(D104=4,J105*1400/10,IF(D104=5,J105*1880/10,IF(D104=6,J105*1560/10))))))</f>
        <v>0</v>
      </c>
      <c r="L105" s="30">
        <f t="shared" ref="L105:L106" si="83">+K105-F105</f>
        <v>0</v>
      </c>
      <c r="M105" s="30">
        <f t="shared" ref="M105:M106" si="84">-1*L105</f>
        <v>0</v>
      </c>
      <c r="N105" s="267"/>
      <c r="O105" s="239"/>
      <c r="P105" s="270"/>
      <c r="Q105" s="272"/>
      <c r="R105" s="46">
        <f t="shared" ref="R105:R106" si="85">SUM(S105:U105)</f>
        <v>0</v>
      </c>
      <c r="S105" s="30">
        <f t="shared" ref="S105:S106" si="86">+M105*Q105*0.5</f>
        <v>0</v>
      </c>
      <c r="T105" s="30">
        <f t="shared" ref="T105:T106" si="87">+M105*Q105*0.25</f>
        <v>0</v>
      </c>
      <c r="U105" s="47">
        <f t="shared" ref="U105:U106" si="88">+M105*Q105*0.25</f>
        <v>0</v>
      </c>
      <c r="V105" s="40"/>
    </row>
    <row r="106" spans="1:22" ht="21" customHeight="1" x14ac:dyDescent="0.55000000000000004">
      <c r="A106" s="267"/>
      <c r="B106" s="249"/>
      <c r="C106" s="70" t="s">
        <v>4</v>
      </c>
      <c r="D106" s="269"/>
      <c r="E106" s="28"/>
      <c r="F106" s="30" t="b">
        <f>IF(D104=1,E106*400/10,IF(D104=2,E106*320/10,IF(D104=3,E106*400/10,IF(D104=4,E106*300/10,IF(D104=5,E106*400/10,IF(D104=6,E106*320/10))))))</f>
        <v>0</v>
      </c>
      <c r="G106" s="28"/>
      <c r="H106" s="28"/>
      <c r="I106" s="28"/>
      <c r="J106" s="30">
        <f t="shared" si="82"/>
        <v>0</v>
      </c>
      <c r="K106" s="30" t="b">
        <f>IF(D104=1,J106*400/10,IF(D104=2,J106*320/10,IF(D104=3,J106*400/10,IF(D104=4,J106*300/10,IF(D104=5,J106*400/10,IF(D104=6,J106*320/10))))))</f>
        <v>0</v>
      </c>
      <c r="L106" s="30">
        <f t="shared" si="83"/>
        <v>0</v>
      </c>
      <c r="M106" s="30">
        <f t="shared" si="84"/>
        <v>0</v>
      </c>
      <c r="N106" s="267"/>
      <c r="O106" s="239"/>
      <c r="P106" s="270"/>
      <c r="Q106" s="272"/>
      <c r="R106" s="46">
        <f t="shared" si="85"/>
        <v>0</v>
      </c>
      <c r="S106" s="30">
        <f t="shared" si="86"/>
        <v>0</v>
      </c>
      <c r="T106" s="30">
        <f t="shared" si="87"/>
        <v>0</v>
      </c>
      <c r="U106" s="47">
        <f t="shared" si="88"/>
        <v>0</v>
      </c>
      <c r="V106" s="40"/>
    </row>
    <row r="107" spans="1:22" ht="21" customHeight="1" x14ac:dyDescent="0.55000000000000004">
      <c r="A107" s="268"/>
      <c r="B107" s="250"/>
      <c r="C107" s="70" t="s">
        <v>48</v>
      </c>
      <c r="D107" s="269"/>
      <c r="E107" s="30">
        <f>SUM(E104:E106)</f>
        <v>0</v>
      </c>
      <c r="F107" s="30">
        <f>SUM(F104:F106)</f>
        <v>0</v>
      </c>
      <c r="G107" s="30">
        <f t="shared" ref="G107:I107" si="89">SUM(G104:G106)</f>
        <v>0</v>
      </c>
      <c r="H107" s="30">
        <f t="shared" si="89"/>
        <v>0</v>
      </c>
      <c r="I107" s="30">
        <f t="shared" si="89"/>
        <v>0</v>
      </c>
      <c r="J107" s="30">
        <f>SUM(J104:J106)</f>
        <v>0</v>
      </c>
      <c r="K107" s="30">
        <f>SUM(K104:K106)</f>
        <v>0</v>
      </c>
      <c r="L107" s="30">
        <f>SUM(L104:L106)</f>
        <v>0</v>
      </c>
      <c r="M107" s="30">
        <f>SUM(M104:M106)</f>
        <v>0</v>
      </c>
      <c r="N107" s="268"/>
      <c r="O107" s="240"/>
      <c r="P107" s="271"/>
      <c r="Q107" s="273"/>
      <c r="R107" s="46">
        <f t="shared" ref="R107:U107" si="90">SUM(R104:R106)</f>
        <v>0</v>
      </c>
      <c r="S107" s="30">
        <f t="shared" si="90"/>
        <v>0</v>
      </c>
      <c r="T107" s="30">
        <f t="shared" si="90"/>
        <v>0</v>
      </c>
      <c r="U107" s="47">
        <f t="shared" si="90"/>
        <v>0</v>
      </c>
      <c r="V107" s="40"/>
    </row>
    <row r="108" spans="1:22" ht="21" customHeight="1" x14ac:dyDescent="0.55000000000000004">
      <c r="A108" s="244"/>
      <c r="B108" s="244"/>
      <c r="C108" s="244"/>
      <c r="D108" s="244"/>
      <c r="E108" s="244"/>
      <c r="F108" s="244"/>
      <c r="G108" s="244"/>
      <c r="H108" s="244"/>
      <c r="I108" s="244"/>
      <c r="J108" s="30"/>
      <c r="K108" s="30"/>
      <c r="L108" s="30"/>
      <c r="M108" s="30"/>
      <c r="N108" s="84"/>
      <c r="O108" s="86"/>
      <c r="P108" s="86"/>
      <c r="Q108" s="87"/>
      <c r="R108" s="44"/>
      <c r="S108" s="23"/>
      <c r="T108" s="23"/>
      <c r="U108" s="45"/>
      <c r="V108" s="40"/>
    </row>
    <row r="109" spans="1:22" s="31" customFormat="1" ht="21" customHeight="1" x14ac:dyDescent="0.55000000000000004">
      <c r="A109" s="245"/>
      <c r="B109" s="248" t="s">
        <v>40</v>
      </c>
      <c r="C109" s="70" t="s">
        <v>2</v>
      </c>
      <c r="D109" s="251"/>
      <c r="E109" s="30"/>
      <c r="F109" s="30" t="b">
        <f>IF(D109=1,E109*4400/10,IF(D109=2,E109*3640/10,IF(D109=3,E109*3800/10,IF(D109=4,E109*3200/10,IF(D109=5,E109*4240/10,IF(D109=6,E109*3520/10))))))</f>
        <v>0</v>
      </c>
      <c r="G109" s="30"/>
      <c r="H109" s="30"/>
      <c r="I109" s="30"/>
      <c r="J109" s="30">
        <f>+E109-G109-H109-I109</f>
        <v>0</v>
      </c>
      <c r="K109" s="30" t="b">
        <f>IF(D109=1,J109*4400/10,IF(D109=2,J109*3640/10,IF(D109=3,J109*3800/10,IF(D109=4,J109*3200/10,IF(D109=5,J109*4240/10,IF(D109=6,J109*3520/10))))))</f>
        <v>0</v>
      </c>
      <c r="L109" s="30">
        <f>+K109-F109</f>
        <v>0</v>
      </c>
      <c r="M109" s="30">
        <f>-1*L109</f>
        <v>0</v>
      </c>
      <c r="N109" s="246"/>
      <c r="O109" s="239" t="s">
        <v>40</v>
      </c>
      <c r="P109" s="241"/>
      <c r="Q109" s="238"/>
      <c r="R109" s="46">
        <f>SUM(S109:U109)</f>
        <v>0</v>
      </c>
      <c r="S109" s="30">
        <f>+M109*Q109*0.5</f>
        <v>0</v>
      </c>
      <c r="T109" s="30">
        <f>+M109*Q109*0.25</f>
        <v>0</v>
      </c>
      <c r="U109" s="47">
        <f>+M109*Q109*0.25</f>
        <v>0</v>
      </c>
      <c r="V109" s="62"/>
    </row>
    <row r="110" spans="1:22" s="31" customFormat="1" ht="21" customHeight="1" x14ac:dyDescent="0.55000000000000004">
      <c r="A110" s="246"/>
      <c r="B110" s="249"/>
      <c r="C110" s="70" t="s">
        <v>3</v>
      </c>
      <c r="D110" s="251"/>
      <c r="E110" s="30"/>
      <c r="F110" s="30" t="b">
        <f>IF(D109=1,E110*2000/10,IF(D109=2,E110*1640/10,IF(D109=3,E110*1800/10,IF(D109=4,E110*1400/10,IF(D109=5,E110*1880/10,IF(D109=6,E110*1560/10))))))</f>
        <v>0</v>
      </c>
      <c r="G110" s="30"/>
      <c r="H110" s="30"/>
      <c r="I110" s="30"/>
      <c r="J110" s="30">
        <f t="shared" ref="J110:J111" si="91">+E110-G110-H110-I110</f>
        <v>0</v>
      </c>
      <c r="K110" s="30" t="b">
        <f>IF(D109=1,J110*2000/10,IF(D109=2,J110*1640/10,IF(D109=3,J110*1800/10,IF(D109=4,J110*1400/10,IF(D109=5,J110*1880/10,IF(D109=6,J110*1560/10))))))</f>
        <v>0</v>
      </c>
      <c r="L110" s="30">
        <f t="shared" ref="L110:L111" si="92">+K110-F110</f>
        <v>0</v>
      </c>
      <c r="M110" s="30">
        <f t="shared" ref="M110:M111" si="93">-1*L110</f>
        <v>0</v>
      </c>
      <c r="N110" s="246"/>
      <c r="O110" s="239"/>
      <c r="P110" s="241"/>
      <c r="Q110" s="238"/>
      <c r="R110" s="46">
        <f t="shared" ref="R110:R111" si="94">SUM(S110:U110)</f>
        <v>0</v>
      </c>
      <c r="S110" s="30">
        <f t="shared" ref="S110:S111" si="95">+M110*Q110*0.5</f>
        <v>0</v>
      </c>
      <c r="T110" s="30">
        <f t="shared" ref="T110:T111" si="96">+M110*Q110*0.25</f>
        <v>0</v>
      </c>
      <c r="U110" s="47">
        <f t="shared" ref="U110:U111" si="97">+M110*Q110*0.25</f>
        <v>0</v>
      </c>
      <c r="V110" s="62"/>
    </row>
    <row r="111" spans="1:22" s="31" customFormat="1" ht="21" customHeight="1" x14ac:dyDescent="0.55000000000000004">
      <c r="A111" s="246"/>
      <c r="B111" s="249"/>
      <c r="C111" s="70" t="s">
        <v>4</v>
      </c>
      <c r="D111" s="251"/>
      <c r="E111" s="30"/>
      <c r="F111" s="30" t="b">
        <f>IF(D109=1,E111*400/10,IF(D109=2,E111*320/10,IF(D109=3,E111*400/10,IF(D109=4,E111*300/10,IF(D109=5,E111*400/10,IF(D109=6,E111*320/10))))))</f>
        <v>0</v>
      </c>
      <c r="G111" s="30"/>
      <c r="H111" s="30"/>
      <c r="I111" s="30"/>
      <c r="J111" s="30">
        <f t="shared" si="91"/>
        <v>0</v>
      </c>
      <c r="K111" s="30" t="b">
        <f>IF(D109=1,J111*400/10,IF(D109=2,J111*320/10,IF(D109=3,J111*400/10,IF(D109=4,J111*300/10,IF(D109=5,J111*400/10,IF(D109=6,J111*320/10))))))</f>
        <v>0</v>
      </c>
      <c r="L111" s="30">
        <f t="shared" si="92"/>
        <v>0</v>
      </c>
      <c r="M111" s="30">
        <f t="shared" si="93"/>
        <v>0</v>
      </c>
      <c r="N111" s="246"/>
      <c r="O111" s="239"/>
      <c r="P111" s="241"/>
      <c r="Q111" s="238"/>
      <c r="R111" s="46">
        <f t="shared" si="94"/>
        <v>0</v>
      </c>
      <c r="S111" s="30">
        <f t="shared" si="95"/>
        <v>0</v>
      </c>
      <c r="T111" s="30">
        <f t="shared" si="96"/>
        <v>0</v>
      </c>
      <c r="U111" s="47">
        <f t="shared" si="97"/>
        <v>0</v>
      </c>
      <c r="V111" s="62"/>
    </row>
    <row r="112" spans="1:22" s="31" customFormat="1" ht="21" customHeight="1" x14ac:dyDescent="0.55000000000000004">
      <c r="A112" s="247"/>
      <c r="B112" s="250"/>
      <c r="C112" s="70" t="s">
        <v>48</v>
      </c>
      <c r="D112" s="251"/>
      <c r="E112" s="30">
        <f>SUM(E109:E111)</f>
        <v>0</v>
      </c>
      <c r="F112" s="30">
        <f>SUM(F109:F111)</f>
        <v>0</v>
      </c>
      <c r="G112" s="30">
        <f t="shared" ref="G112:I112" si="98">SUM(G109:G111)</f>
        <v>0</v>
      </c>
      <c r="H112" s="30">
        <f t="shared" si="98"/>
        <v>0</v>
      </c>
      <c r="I112" s="30">
        <f t="shared" si="98"/>
        <v>0</v>
      </c>
      <c r="J112" s="30">
        <f>SUM(J109:J111)</f>
        <v>0</v>
      </c>
      <c r="K112" s="30">
        <f>SUM(K109:K111)</f>
        <v>0</v>
      </c>
      <c r="L112" s="30">
        <f>SUM(L109:L111)</f>
        <v>0</v>
      </c>
      <c r="M112" s="30">
        <f>SUM(M109:M111)</f>
        <v>0</v>
      </c>
      <c r="N112" s="247"/>
      <c r="O112" s="240"/>
      <c r="P112" s="242"/>
      <c r="Q112" s="243"/>
      <c r="R112" s="46">
        <f t="shared" ref="R112:U112" si="99">SUM(R109:R111)</f>
        <v>0</v>
      </c>
      <c r="S112" s="30">
        <f t="shared" si="99"/>
        <v>0</v>
      </c>
      <c r="T112" s="30">
        <f t="shared" si="99"/>
        <v>0</v>
      </c>
      <c r="U112" s="47">
        <f t="shared" si="99"/>
        <v>0</v>
      </c>
      <c r="V112" s="62"/>
    </row>
    <row r="113" spans="1:22" ht="21" customHeight="1" x14ac:dyDescent="0.55000000000000004">
      <c r="A113" s="244"/>
      <c r="B113" s="244"/>
      <c r="C113" s="244"/>
      <c r="D113" s="244"/>
      <c r="E113" s="244"/>
      <c r="F113" s="244"/>
      <c r="G113" s="244"/>
      <c r="H113" s="244"/>
      <c r="I113" s="244"/>
      <c r="J113" s="30"/>
      <c r="K113" s="30"/>
      <c r="L113" s="30"/>
      <c r="M113" s="30"/>
      <c r="N113" s="84"/>
      <c r="O113" s="86"/>
      <c r="P113" s="86"/>
      <c r="Q113" s="87"/>
      <c r="R113" s="44"/>
      <c r="S113" s="23"/>
      <c r="T113" s="23"/>
      <c r="U113" s="45"/>
      <c r="V113" s="40"/>
    </row>
    <row r="114" spans="1:22" s="31" customFormat="1" ht="21" customHeight="1" x14ac:dyDescent="0.55000000000000004">
      <c r="A114" s="245"/>
      <c r="B114" s="248" t="s">
        <v>40</v>
      </c>
      <c r="C114" s="70" t="s">
        <v>2</v>
      </c>
      <c r="D114" s="251"/>
      <c r="E114" s="30"/>
      <c r="F114" s="30" t="b">
        <f>IF(D114=1,E114*4400/10,IF(D114=2,E114*3640/10,IF(D114=3,E114*3800/10,IF(D114=4,E114*3200/10,IF(D114=5,E114*4240/10,IF(D114=6,E114*3520/10))))))</f>
        <v>0</v>
      </c>
      <c r="G114" s="30"/>
      <c r="H114" s="30"/>
      <c r="I114" s="30"/>
      <c r="J114" s="30">
        <f>+E114-G114-H114-I114</f>
        <v>0</v>
      </c>
      <c r="K114" s="30" t="b">
        <f>IF(D114=1,J114*4400/10,IF(D114=2,J114*3640/10,IF(D114=3,J114*3800/10,IF(D114=4,J114*3200/10,IF(D114=5,J114*4240/10,IF(D114=6,J114*3520/10))))))</f>
        <v>0</v>
      </c>
      <c r="L114" s="30">
        <f>+K114-F114</f>
        <v>0</v>
      </c>
      <c r="M114" s="30">
        <f>-1*L114</f>
        <v>0</v>
      </c>
      <c r="N114" s="246"/>
      <c r="O114" s="239" t="s">
        <v>40</v>
      </c>
      <c r="P114" s="241"/>
      <c r="Q114" s="238"/>
      <c r="R114" s="46">
        <f>SUM(S114:U114)</f>
        <v>0</v>
      </c>
      <c r="S114" s="30">
        <f>+M114*Q114*0.5</f>
        <v>0</v>
      </c>
      <c r="T114" s="30">
        <f>+M114*Q114*0.25</f>
        <v>0</v>
      </c>
      <c r="U114" s="47">
        <f>+M114*Q114*0.25</f>
        <v>0</v>
      </c>
      <c r="V114" s="62"/>
    </row>
    <row r="115" spans="1:22" s="31" customFormat="1" ht="21" customHeight="1" x14ac:dyDescent="0.55000000000000004">
      <c r="A115" s="246"/>
      <c r="B115" s="249"/>
      <c r="C115" s="70" t="s">
        <v>3</v>
      </c>
      <c r="D115" s="251"/>
      <c r="E115" s="30"/>
      <c r="F115" s="30" t="b">
        <f>IF(D114=1,E115*2000/10,IF(D114=2,E115*1640/10,IF(D114=3,E115*1800/10,IF(D114=4,E115*1400/10,IF(D114=5,E115*1880/10,IF(D114=6,E115*1560/10))))))</f>
        <v>0</v>
      </c>
      <c r="G115" s="30"/>
      <c r="H115" s="30"/>
      <c r="I115" s="30"/>
      <c r="J115" s="30">
        <f t="shared" ref="J115:J116" si="100">+E115-G115-H115-I115</f>
        <v>0</v>
      </c>
      <c r="K115" s="30" t="b">
        <f>IF(D114=1,J115*2000/10,IF(D114=2,J115*1640/10,IF(D114=3,J115*1800/10,IF(D114=4,J115*1400/10,IF(D114=5,J115*1880/10,IF(D114=6,J115*1560/10))))))</f>
        <v>0</v>
      </c>
      <c r="L115" s="30">
        <f t="shared" ref="L115:L116" si="101">+K115-F115</f>
        <v>0</v>
      </c>
      <c r="M115" s="30">
        <f t="shared" ref="M115:M116" si="102">-1*L115</f>
        <v>0</v>
      </c>
      <c r="N115" s="246"/>
      <c r="O115" s="239"/>
      <c r="P115" s="241"/>
      <c r="Q115" s="238"/>
      <c r="R115" s="46">
        <f t="shared" ref="R115:R116" si="103">SUM(S115:U115)</f>
        <v>0</v>
      </c>
      <c r="S115" s="30">
        <f t="shared" ref="S115:S116" si="104">+M115*Q115*0.5</f>
        <v>0</v>
      </c>
      <c r="T115" s="30">
        <f t="shared" ref="T115:T116" si="105">+M115*Q115*0.25</f>
        <v>0</v>
      </c>
      <c r="U115" s="47">
        <f t="shared" ref="U115:U116" si="106">+M115*Q115*0.25</f>
        <v>0</v>
      </c>
      <c r="V115" s="62"/>
    </row>
    <row r="116" spans="1:22" s="31" customFormat="1" ht="21" customHeight="1" x14ac:dyDescent="0.55000000000000004">
      <c r="A116" s="246"/>
      <c r="B116" s="249"/>
      <c r="C116" s="70" t="s">
        <v>4</v>
      </c>
      <c r="D116" s="251"/>
      <c r="E116" s="30"/>
      <c r="F116" s="30" t="b">
        <f>IF(D114=1,E116*400/10,IF(D114=2,E116*320/10,IF(D114=3,E116*400/10,IF(D114=4,E116*300/10,IF(D114=5,E116*400/10,IF(D114=6,E116*320/10))))))</f>
        <v>0</v>
      </c>
      <c r="G116" s="30"/>
      <c r="H116" s="30"/>
      <c r="I116" s="30"/>
      <c r="J116" s="30">
        <f t="shared" si="100"/>
        <v>0</v>
      </c>
      <c r="K116" s="30" t="b">
        <f>IF(D114=1,J116*400/10,IF(D114=2,J116*320/10,IF(D114=3,J116*400/10,IF(D114=4,J116*300/10,IF(D114=5,J116*400/10,IF(D114=6,J116*320/10))))))</f>
        <v>0</v>
      </c>
      <c r="L116" s="30">
        <f t="shared" si="101"/>
        <v>0</v>
      </c>
      <c r="M116" s="30">
        <f t="shared" si="102"/>
        <v>0</v>
      </c>
      <c r="N116" s="246"/>
      <c r="O116" s="239"/>
      <c r="P116" s="241"/>
      <c r="Q116" s="238"/>
      <c r="R116" s="46">
        <f t="shared" si="103"/>
        <v>0</v>
      </c>
      <c r="S116" s="30">
        <f t="shared" si="104"/>
        <v>0</v>
      </c>
      <c r="T116" s="30">
        <f t="shared" si="105"/>
        <v>0</v>
      </c>
      <c r="U116" s="47">
        <f t="shared" si="106"/>
        <v>0</v>
      </c>
      <c r="V116" s="62"/>
    </row>
    <row r="117" spans="1:22" s="31" customFormat="1" ht="21" customHeight="1" x14ac:dyDescent="0.55000000000000004">
      <c r="A117" s="247"/>
      <c r="B117" s="250"/>
      <c r="C117" s="70" t="s">
        <v>48</v>
      </c>
      <c r="D117" s="251"/>
      <c r="E117" s="30">
        <f>SUM(E114:E116)</f>
        <v>0</v>
      </c>
      <c r="F117" s="30">
        <f>SUM(F114:F116)</f>
        <v>0</v>
      </c>
      <c r="G117" s="30">
        <f t="shared" ref="G117:I117" si="107">SUM(G114:G116)</f>
        <v>0</v>
      </c>
      <c r="H117" s="30">
        <f t="shared" si="107"/>
        <v>0</v>
      </c>
      <c r="I117" s="30">
        <f t="shared" si="107"/>
        <v>0</v>
      </c>
      <c r="J117" s="30">
        <f>SUM(J114:J116)</f>
        <v>0</v>
      </c>
      <c r="K117" s="30">
        <f>SUM(K114:K116)</f>
        <v>0</v>
      </c>
      <c r="L117" s="30">
        <f>SUM(L114:L116)</f>
        <v>0</v>
      </c>
      <c r="M117" s="30">
        <f>SUM(M114:M116)</f>
        <v>0</v>
      </c>
      <c r="N117" s="247"/>
      <c r="O117" s="240"/>
      <c r="P117" s="242"/>
      <c r="Q117" s="243"/>
      <c r="R117" s="46">
        <f t="shared" ref="R117:U117" si="108">SUM(R114:R116)</f>
        <v>0</v>
      </c>
      <c r="S117" s="30">
        <f t="shared" si="108"/>
        <v>0</v>
      </c>
      <c r="T117" s="30">
        <f t="shared" si="108"/>
        <v>0</v>
      </c>
      <c r="U117" s="47">
        <f t="shared" si="108"/>
        <v>0</v>
      </c>
      <c r="V117" s="62"/>
    </row>
    <row r="118" spans="1:22" ht="21" customHeight="1" x14ac:dyDescent="0.55000000000000004">
      <c r="A118" s="244"/>
      <c r="B118" s="244"/>
      <c r="C118" s="244"/>
      <c r="D118" s="244"/>
      <c r="E118" s="244"/>
      <c r="F118" s="244"/>
      <c r="G118" s="244"/>
      <c r="H118" s="244"/>
      <c r="I118" s="244"/>
      <c r="J118" s="30"/>
      <c r="K118" s="30"/>
      <c r="L118" s="30"/>
      <c r="M118" s="30"/>
      <c r="N118" s="84"/>
      <c r="O118" s="86"/>
      <c r="P118" s="86"/>
      <c r="Q118" s="87"/>
      <c r="R118" s="44"/>
      <c r="S118" s="23"/>
      <c r="T118" s="23"/>
      <c r="U118" s="45"/>
      <c r="V118" s="40"/>
    </row>
    <row r="119" spans="1:22" s="31" customFormat="1" ht="21" customHeight="1" x14ac:dyDescent="0.55000000000000004">
      <c r="A119" s="245"/>
      <c r="B119" s="248" t="s">
        <v>40</v>
      </c>
      <c r="C119" s="70" t="s">
        <v>2</v>
      </c>
      <c r="D119" s="251"/>
      <c r="E119" s="30"/>
      <c r="F119" s="30" t="b">
        <f>IF(D119=1,E119*4400/10,IF(D119=2,E119*3640/10,IF(D119=3,E119*3800/10,IF(D119=4,E119*3200/10,IF(D119=5,E119*4240/10,IF(D119=6,E119*3520/10))))))</f>
        <v>0</v>
      </c>
      <c r="G119" s="30"/>
      <c r="H119" s="30"/>
      <c r="I119" s="30"/>
      <c r="J119" s="30">
        <f>+E119-G119-H119-I119</f>
        <v>0</v>
      </c>
      <c r="K119" s="30" t="b">
        <f>IF(D119=1,J119*4400/10,IF(D119=2,J119*3640/10,IF(D119=3,J119*3800/10,IF(D119=4,J119*3200/10,IF(D119=5,J119*4240/10,IF(D119=6,J119*3520/10))))))</f>
        <v>0</v>
      </c>
      <c r="L119" s="30">
        <f>+K119-F119</f>
        <v>0</v>
      </c>
      <c r="M119" s="30">
        <f>-1*L119</f>
        <v>0</v>
      </c>
      <c r="N119" s="246"/>
      <c r="O119" s="239" t="s">
        <v>40</v>
      </c>
      <c r="P119" s="241"/>
      <c r="Q119" s="238"/>
      <c r="R119" s="46">
        <f>SUM(S119:U119)</f>
        <v>0</v>
      </c>
      <c r="S119" s="30">
        <f>+M119*Q119*0.5</f>
        <v>0</v>
      </c>
      <c r="T119" s="30">
        <f>+M119*Q119*0.25</f>
        <v>0</v>
      </c>
      <c r="U119" s="47">
        <f>+M119*Q119*0.25</f>
        <v>0</v>
      </c>
      <c r="V119" s="62"/>
    </row>
    <row r="120" spans="1:22" s="31" customFormat="1" ht="21" customHeight="1" x14ac:dyDescent="0.55000000000000004">
      <c r="A120" s="246"/>
      <c r="B120" s="249"/>
      <c r="C120" s="70" t="s">
        <v>3</v>
      </c>
      <c r="D120" s="251"/>
      <c r="E120" s="30"/>
      <c r="F120" s="30" t="b">
        <f>IF(D119=1,E120*2000/10,IF(D119=2,E120*1640/10,IF(D119=3,E120*1800/10,IF(D119=4,E120*1400/10,IF(D119=5,E120*1880/10,IF(D119=6,E120*1560/10))))))</f>
        <v>0</v>
      </c>
      <c r="G120" s="30"/>
      <c r="H120" s="30"/>
      <c r="I120" s="30"/>
      <c r="J120" s="30">
        <f t="shared" ref="J120:J121" si="109">+E120-G120-H120-I120</f>
        <v>0</v>
      </c>
      <c r="K120" s="30" t="b">
        <f>IF(D119=1,J120*2000/10,IF(D119=2,J120*1640/10,IF(D119=3,J120*1800/10,IF(D119=4,J120*1400/10,IF(D119=5,J120*1880/10,IF(D119=6,J120*1560/10))))))</f>
        <v>0</v>
      </c>
      <c r="L120" s="30">
        <f t="shared" ref="L120:L121" si="110">+K120-F120</f>
        <v>0</v>
      </c>
      <c r="M120" s="30">
        <f t="shared" ref="M120:M121" si="111">-1*L120</f>
        <v>0</v>
      </c>
      <c r="N120" s="246"/>
      <c r="O120" s="239"/>
      <c r="P120" s="241"/>
      <c r="Q120" s="238"/>
      <c r="R120" s="46">
        <f t="shared" ref="R120:R121" si="112">SUM(S120:U120)</f>
        <v>0</v>
      </c>
      <c r="S120" s="30">
        <f t="shared" ref="S120:S121" si="113">+M120*Q120*0.5</f>
        <v>0</v>
      </c>
      <c r="T120" s="30">
        <f t="shared" ref="T120:T121" si="114">+M120*Q120*0.25</f>
        <v>0</v>
      </c>
      <c r="U120" s="47">
        <f t="shared" ref="U120:U121" si="115">+M120*Q120*0.25</f>
        <v>0</v>
      </c>
      <c r="V120" s="62"/>
    </row>
    <row r="121" spans="1:22" s="31" customFormat="1" ht="21" customHeight="1" x14ac:dyDescent="0.55000000000000004">
      <c r="A121" s="246"/>
      <c r="B121" s="249"/>
      <c r="C121" s="70" t="s">
        <v>4</v>
      </c>
      <c r="D121" s="251"/>
      <c r="E121" s="30"/>
      <c r="F121" s="30" t="b">
        <f>IF(D119=1,E121*400/10,IF(D119=2,E121*320/10,IF(D119=3,E121*400/10,IF(D119=4,E121*300/10,IF(D119=5,E121*400/10,IF(D119=6,E121*320/10))))))</f>
        <v>0</v>
      </c>
      <c r="G121" s="30"/>
      <c r="H121" s="30"/>
      <c r="I121" s="30"/>
      <c r="J121" s="30">
        <f t="shared" si="109"/>
        <v>0</v>
      </c>
      <c r="K121" s="30" t="b">
        <f>IF(D119=1,J121*400/10,IF(D119=2,J121*320/10,IF(D119=3,J121*400/10,IF(D119=4,J121*300/10,IF(D119=5,J121*400/10,IF(D119=6,J121*320/10))))))</f>
        <v>0</v>
      </c>
      <c r="L121" s="30">
        <f t="shared" si="110"/>
        <v>0</v>
      </c>
      <c r="M121" s="30">
        <f t="shared" si="111"/>
        <v>0</v>
      </c>
      <c r="N121" s="246"/>
      <c r="O121" s="239"/>
      <c r="P121" s="241"/>
      <c r="Q121" s="238"/>
      <c r="R121" s="46">
        <f t="shared" si="112"/>
        <v>0</v>
      </c>
      <c r="S121" s="30">
        <f t="shared" si="113"/>
        <v>0</v>
      </c>
      <c r="T121" s="30">
        <f t="shared" si="114"/>
        <v>0</v>
      </c>
      <c r="U121" s="47">
        <f t="shared" si="115"/>
        <v>0</v>
      </c>
      <c r="V121" s="62"/>
    </row>
    <row r="122" spans="1:22" s="31" customFormat="1" ht="21" customHeight="1" thickBot="1" x14ac:dyDescent="0.6">
      <c r="A122" s="247"/>
      <c r="B122" s="250"/>
      <c r="C122" s="70" t="s">
        <v>48</v>
      </c>
      <c r="D122" s="251"/>
      <c r="E122" s="30">
        <f>SUM(E119:E121)</f>
        <v>0</v>
      </c>
      <c r="F122" s="30">
        <f>SUM(F119:F121)</f>
        <v>0</v>
      </c>
      <c r="G122" s="30">
        <f t="shared" ref="G122:I122" si="116">SUM(G119:G121)</f>
        <v>0</v>
      </c>
      <c r="H122" s="30">
        <f t="shared" si="116"/>
        <v>0</v>
      </c>
      <c r="I122" s="30">
        <f t="shared" si="116"/>
        <v>0</v>
      </c>
      <c r="J122" s="30">
        <f>SUM(J119:J121)</f>
        <v>0</v>
      </c>
      <c r="K122" s="30">
        <f>SUM(K119:K121)</f>
        <v>0</v>
      </c>
      <c r="L122" s="30">
        <f>SUM(L119:L121)</f>
        <v>0</v>
      </c>
      <c r="M122" s="30">
        <f>SUM(M119:M121)</f>
        <v>0</v>
      </c>
      <c r="N122" s="247"/>
      <c r="O122" s="240"/>
      <c r="P122" s="242"/>
      <c r="Q122" s="243"/>
      <c r="R122" s="46">
        <f t="shared" ref="R122:U122" si="117">SUM(R119:R121)</f>
        <v>0</v>
      </c>
      <c r="S122" s="30">
        <f t="shared" si="117"/>
        <v>0</v>
      </c>
      <c r="T122" s="30">
        <f t="shared" si="117"/>
        <v>0</v>
      </c>
      <c r="U122" s="47">
        <f t="shared" si="117"/>
        <v>0</v>
      </c>
      <c r="V122" s="62"/>
    </row>
    <row r="123" spans="1:22" ht="21" customHeight="1" thickTop="1" x14ac:dyDescent="0.55000000000000004">
      <c r="A123" s="224"/>
      <c r="B123" s="225"/>
      <c r="C123" s="225"/>
      <c r="D123" s="225"/>
      <c r="E123" s="225"/>
      <c r="F123" s="225"/>
      <c r="G123" s="225"/>
      <c r="H123" s="225"/>
      <c r="I123" s="226"/>
      <c r="J123" s="56"/>
      <c r="K123" s="56"/>
      <c r="L123" s="56"/>
      <c r="M123" s="56"/>
      <c r="N123" s="85"/>
      <c r="O123" s="57"/>
      <c r="P123" s="57"/>
      <c r="Q123" s="88"/>
      <c r="R123" s="58"/>
      <c r="S123" s="59"/>
      <c r="T123" s="59"/>
      <c r="U123" s="60"/>
      <c r="V123" s="61"/>
    </row>
    <row r="124" spans="1:22" ht="21" customHeight="1" x14ac:dyDescent="0.55000000000000004">
      <c r="A124" s="173" t="s">
        <v>97</v>
      </c>
      <c r="B124" s="175"/>
      <c r="C124" s="64" t="s">
        <v>2</v>
      </c>
      <c r="D124" s="146"/>
      <c r="E124" s="25">
        <f>+E104+E109+E114+E119</f>
        <v>0</v>
      </c>
      <c r="F124" s="25">
        <f t="shared" ref="F124:M124" si="118">+F104+F109+F114+F119</f>
        <v>0</v>
      </c>
      <c r="G124" s="25">
        <f t="shared" si="118"/>
        <v>0</v>
      </c>
      <c r="H124" s="25">
        <f t="shared" si="118"/>
        <v>0</v>
      </c>
      <c r="I124" s="25">
        <f t="shared" si="118"/>
        <v>0</v>
      </c>
      <c r="J124" s="25">
        <f t="shared" si="118"/>
        <v>0</v>
      </c>
      <c r="K124" s="25">
        <f t="shared" si="118"/>
        <v>0</v>
      </c>
      <c r="L124" s="25">
        <f t="shared" si="118"/>
        <v>0</v>
      </c>
      <c r="M124" s="25">
        <f t="shared" si="118"/>
        <v>0</v>
      </c>
      <c r="N124" s="228"/>
      <c r="O124" s="177"/>
      <c r="P124" s="230"/>
      <c r="Q124" s="176"/>
      <c r="R124" s="48">
        <f t="shared" ref="R124:U126" si="119">+R104+R109+R114+R119</f>
        <v>0</v>
      </c>
      <c r="S124" s="25">
        <f t="shared" si="119"/>
        <v>0</v>
      </c>
      <c r="T124" s="25">
        <f t="shared" si="119"/>
        <v>0</v>
      </c>
      <c r="U124" s="49">
        <f t="shared" si="119"/>
        <v>0</v>
      </c>
      <c r="V124" s="40"/>
    </row>
    <row r="125" spans="1:22" ht="21" customHeight="1" x14ac:dyDescent="0.55000000000000004">
      <c r="A125" s="176"/>
      <c r="B125" s="178"/>
      <c r="C125" s="64" t="s">
        <v>3</v>
      </c>
      <c r="D125" s="146"/>
      <c r="E125" s="25">
        <f t="shared" ref="E125:M126" si="120">+E105+E110+E115+E120</f>
        <v>0</v>
      </c>
      <c r="F125" s="25">
        <f t="shared" si="120"/>
        <v>0</v>
      </c>
      <c r="G125" s="25">
        <f t="shared" si="120"/>
        <v>0</v>
      </c>
      <c r="H125" s="25">
        <f t="shared" si="120"/>
        <v>0</v>
      </c>
      <c r="I125" s="25">
        <f t="shared" si="120"/>
        <v>0</v>
      </c>
      <c r="J125" s="25">
        <f t="shared" si="120"/>
        <v>0</v>
      </c>
      <c r="K125" s="25">
        <f t="shared" si="120"/>
        <v>0</v>
      </c>
      <c r="L125" s="25">
        <f t="shared" si="120"/>
        <v>0</v>
      </c>
      <c r="M125" s="25">
        <f t="shared" si="120"/>
        <v>0</v>
      </c>
      <c r="N125" s="228"/>
      <c r="O125" s="177"/>
      <c r="P125" s="230"/>
      <c r="Q125" s="176"/>
      <c r="R125" s="48">
        <f t="shared" si="119"/>
        <v>0</v>
      </c>
      <c r="S125" s="25">
        <f t="shared" si="119"/>
        <v>0</v>
      </c>
      <c r="T125" s="25">
        <f t="shared" si="119"/>
        <v>0</v>
      </c>
      <c r="U125" s="49">
        <f t="shared" si="119"/>
        <v>0</v>
      </c>
      <c r="V125" s="40"/>
    </row>
    <row r="126" spans="1:22" ht="21" customHeight="1" x14ac:dyDescent="0.55000000000000004">
      <c r="A126" s="176"/>
      <c r="B126" s="178"/>
      <c r="C126" s="64" t="s">
        <v>4</v>
      </c>
      <c r="D126" s="146"/>
      <c r="E126" s="25">
        <f t="shared" si="120"/>
        <v>0</v>
      </c>
      <c r="F126" s="25">
        <f t="shared" si="120"/>
        <v>0</v>
      </c>
      <c r="G126" s="25">
        <f t="shared" si="120"/>
        <v>0</v>
      </c>
      <c r="H126" s="25">
        <f t="shared" si="120"/>
        <v>0</v>
      </c>
      <c r="I126" s="25">
        <f t="shared" si="120"/>
        <v>0</v>
      </c>
      <c r="J126" s="25">
        <f t="shared" si="120"/>
        <v>0</v>
      </c>
      <c r="K126" s="25">
        <f t="shared" si="120"/>
        <v>0</v>
      </c>
      <c r="L126" s="25">
        <f t="shared" si="120"/>
        <v>0</v>
      </c>
      <c r="M126" s="25">
        <f t="shared" si="120"/>
        <v>0</v>
      </c>
      <c r="N126" s="228"/>
      <c r="O126" s="177"/>
      <c r="P126" s="230"/>
      <c r="Q126" s="176"/>
      <c r="R126" s="48">
        <f t="shared" si="119"/>
        <v>0</v>
      </c>
      <c r="S126" s="25">
        <f t="shared" si="119"/>
        <v>0</v>
      </c>
      <c r="T126" s="25">
        <f t="shared" si="119"/>
        <v>0</v>
      </c>
      <c r="U126" s="49">
        <f t="shared" si="119"/>
        <v>0</v>
      </c>
      <c r="V126" s="40"/>
    </row>
    <row r="127" spans="1:22" ht="21" customHeight="1" thickBot="1" x14ac:dyDescent="0.6">
      <c r="A127" s="179"/>
      <c r="B127" s="181"/>
      <c r="C127" s="64" t="s">
        <v>48</v>
      </c>
      <c r="D127" s="146"/>
      <c r="E127" s="25">
        <f>SUM(E124:E126)</f>
        <v>0</v>
      </c>
      <c r="F127" s="25">
        <f t="shared" ref="F127:M127" si="121">SUM(F124:F126)</f>
        <v>0</v>
      </c>
      <c r="G127" s="25">
        <f t="shared" si="121"/>
        <v>0</v>
      </c>
      <c r="H127" s="25">
        <f t="shared" si="121"/>
        <v>0</v>
      </c>
      <c r="I127" s="25">
        <f t="shared" si="121"/>
        <v>0</v>
      </c>
      <c r="J127" s="25">
        <f t="shared" si="121"/>
        <v>0</v>
      </c>
      <c r="K127" s="25">
        <f t="shared" si="121"/>
        <v>0</v>
      </c>
      <c r="L127" s="25">
        <f t="shared" si="121"/>
        <v>0</v>
      </c>
      <c r="M127" s="25">
        <f t="shared" si="121"/>
        <v>0</v>
      </c>
      <c r="N127" s="229"/>
      <c r="O127" s="180"/>
      <c r="P127" s="231"/>
      <c r="Q127" s="179"/>
      <c r="R127" s="50">
        <f t="shared" ref="R127:U127" si="122">SUM(R124:R126)</f>
        <v>0</v>
      </c>
      <c r="S127" s="51">
        <f t="shared" si="122"/>
        <v>0</v>
      </c>
      <c r="T127" s="51">
        <f t="shared" si="122"/>
        <v>0</v>
      </c>
      <c r="U127" s="52">
        <f t="shared" si="122"/>
        <v>0</v>
      </c>
      <c r="V127" s="40"/>
    </row>
    <row r="128" spans="1:22" ht="21" customHeight="1" x14ac:dyDescent="0.55000000000000004"/>
    <row r="129" spans="4:22" ht="18" customHeight="1" x14ac:dyDescent="0.55000000000000004">
      <c r="D129" s="173" t="s">
        <v>37</v>
      </c>
      <c r="E129" s="175"/>
      <c r="F129" s="146" t="s">
        <v>26</v>
      </c>
      <c r="G129" s="146"/>
      <c r="H129" s="146" t="s">
        <v>27</v>
      </c>
      <c r="I129" s="146"/>
      <c r="J129" s="146" t="s">
        <v>28</v>
      </c>
      <c r="K129" s="146"/>
      <c r="L129" s="146" t="s">
        <v>29</v>
      </c>
      <c r="M129" s="146"/>
      <c r="N129" s="150" t="s">
        <v>140</v>
      </c>
      <c r="O129" s="151"/>
      <c r="P129" s="151"/>
      <c r="Q129" s="151"/>
      <c r="R129" s="151"/>
      <c r="S129" s="146" t="s">
        <v>31</v>
      </c>
      <c r="T129" s="223"/>
    </row>
    <row r="130" spans="4:22" ht="18" customHeight="1" thickBot="1" x14ac:dyDescent="0.6">
      <c r="D130" s="176"/>
      <c r="E130" s="178"/>
      <c r="F130" s="78">
        <v>1</v>
      </c>
      <c r="G130" s="78">
        <v>0.83299999999999996</v>
      </c>
      <c r="H130" s="78">
        <v>1</v>
      </c>
      <c r="I130" s="78">
        <v>0.83299999999999996</v>
      </c>
      <c r="J130" s="78">
        <v>1</v>
      </c>
      <c r="K130" s="78">
        <v>0.83299999999999996</v>
      </c>
      <c r="L130" s="78">
        <v>1</v>
      </c>
      <c r="M130" s="78">
        <v>0.83299999999999996</v>
      </c>
      <c r="N130" s="281">
        <v>1</v>
      </c>
      <c r="O130" s="282"/>
      <c r="P130" s="282"/>
      <c r="Q130" s="283"/>
      <c r="R130" s="130">
        <v>0.83299999999999996</v>
      </c>
      <c r="S130" s="144">
        <v>1</v>
      </c>
      <c r="T130" s="144">
        <v>0.83299999999999996</v>
      </c>
    </row>
    <row r="131" spans="4:22" ht="18" customHeight="1" thickTop="1" thickBot="1" x14ac:dyDescent="0.6">
      <c r="D131" s="179"/>
      <c r="E131" s="180"/>
      <c r="F131" s="81">
        <v>1</v>
      </c>
      <c r="G131" s="82">
        <v>2</v>
      </c>
      <c r="H131" s="82">
        <v>3</v>
      </c>
      <c r="I131" s="82">
        <v>4</v>
      </c>
      <c r="J131" s="82">
        <v>5</v>
      </c>
      <c r="K131" s="82">
        <v>6</v>
      </c>
      <c r="L131" s="82">
        <v>7</v>
      </c>
      <c r="M131" s="115">
        <v>8</v>
      </c>
      <c r="N131" s="284">
        <v>9</v>
      </c>
      <c r="O131" s="285"/>
      <c r="P131" s="285"/>
      <c r="Q131" s="286"/>
      <c r="R131" s="143">
        <v>10</v>
      </c>
      <c r="S131" s="141">
        <v>11</v>
      </c>
      <c r="T131" s="142">
        <v>12</v>
      </c>
      <c r="U131" s="131"/>
      <c r="V131" s="131"/>
    </row>
    <row r="132" spans="4:22" ht="18" customHeight="1" thickTop="1" x14ac:dyDescent="0.55000000000000004">
      <c r="D132" s="237" t="s">
        <v>117</v>
      </c>
      <c r="E132" s="69" t="s">
        <v>2</v>
      </c>
      <c r="F132" s="73">
        <v>4400</v>
      </c>
      <c r="G132" s="73">
        <v>3640</v>
      </c>
      <c r="H132" s="73">
        <v>3800</v>
      </c>
      <c r="I132" s="73">
        <v>3200</v>
      </c>
      <c r="J132" s="73">
        <v>4240</v>
      </c>
      <c r="K132" s="73">
        <v>3520</v>
      </c>
      <c r="L132" s="73">
        <v>3520</v>
      </c>
      <c r="M132" s="73">
        <v>2960</v>
      </c>
      <c r="N132" s="287">
        <v>3320</v>
      </c>
      <c r="O132" s="288"/>
      <c r="P132" s="288"/>
      <c r="Q132" s="289"/>
      <c r="R132" s="104">
        <v>2800</v>
      </c>
      <c r="S132" s="140">
        <v>3020</v>
      </c>
      <c r="T132" s="140">
        <v>2540</v>
      </c>
      <c r="U132" s="131"/>
      <c r="V132" s="131"/>
    </row>
    <row r="133" spans="4:22" ht="18" customHeight="1" x14ac:dyDescent="0.55000000000000004">
      <c r="D133" s="235"/>
      <c r="E133" s="64" t="s">
        <v>3</v>
      </c>
      <c r="F133" s="74">
        <v>2000</v>
      </c>
      <c r="G133" s="74">
        <v>1640</v>
      </c>
      <c r="H133" s="74">
        <v>1800</v>
      </c>
      <c r="I133" s="74">
        <v>1400</v>
      </c>
      <c r="J133" s="74">
        <v>1880</v>
      </c>
      <c r="K133" s="74">
        <v>1560</v>
      </c>
      <c r="L133" s="74">
        <v>1640</v>
      </c>
      <c r="M133" s="74">
        <v>1320</v>
      </c>
      <c r="N133" s="290">
        <v>1560</v>
      </c>
      <c r="O133" s="291"/>
      <c r="P133" s="291"/>
      <c r="Q133" s="292"/>
      <c r="R133" s="105">
        <v>1280</v>
      </c>
      <c r="S133" s="139">
        <v>1380</v>
      </c>
      <c r="T133" s="139">
        <v>1140</v>
      </c>
      <c r="U133" s="131"/>
      <c r="V133" s="131"/>
    </row>
    <row r="134" spans="4:22" ht="18" customHeight="1" x14ac:dyDescent="0.55000000000000004">
      <c r="D134" s="236"/>
      <c r="E134" s="64" t="s">
        <v>4</v>
      </c>
      <c r="F134" s="74">
        <v>400</v>
      </c>
      <c r="G134" s="74">
        <v>320</v>
      </c>
      <c r="H134" s="74">
        <v>400</v>
      </c>
      <c r="I134" s="74">
        <v>300</v>
      </c>
      <c r="J134" s="74">
        <v>400</v>
      </c>
      <c r="K134" s="74">
        <v>320</v>
      </c>
      <c r="L134" s="74">
        <v>400</v>
      </c>
      <c r="M134" s="74">
        <v>320</v>
      </c>
      <c r="N134" s="290">
        <v>400</v>
      </c>
      <c r="O134" s="291"/>
      <c r="P134" s="291"/>
      <c r="Q134" s="292"/>
      <c r="R134" s="105">
        <v>320</v>
      </c>
      <c r="S134" s="139">
        <v>400</v>
      </c>
      <c r="T134" s="139">
        <v>320</v>
      </c>
      <c r="U134" s="131"/>
      <c r="V134" s="131"/>
    </row>
    <row r="135" spans="4:22" ht="15.5" customHeight="1" x14ac:dyDescent="0.55000000000000004">
      <c r="E135" s="220" t="s">
        <v>148</v>
      </c>
      <c r="F135" s="221"/>
      <c r="G135" s="221"/>
      <c r="H135" s="221"/>
      <c r="I135" s="221"/>
      <c r="J135" s="221"/>
      <c r="K135" s="221"/>
      <c r="L135" s="221"/>
      <c r="M135" s="221"/>
      <c r="N135" s="221"/>
      <c r="O135" s="221"/>
      <c r="P135" s="221"/>
      <c r="Q135" s="221"/>
      <c r="R135" s="221"/>
      <c r="S135" s="67"/>
      <c r="T135" s="67"/>
      <c r="U135" s="67"/>
    </row>
    <row r="136" spans="4:22" ht="15.5" customHeight="1" x14ac:dyDescent="0.55000000000000004">
      <c r="E136" s="222"/>
      <c r="F136" s="222"/>
      <c r="G136" s="222"/>
      <c r="H136" s="222"/>
      <c r="I136" s="222"/>
      <c r="J136" s="222"/>
      <c r="K136" s="222"/>
      <c r="L136" s="222"/>
      <c r="M136" s="222"/>
      <c r="N136" s="222"/>
      <c r="O136" s="222"/>
      <c r="P136" s="222"/>
      <c r="Q136" s="222"/>
      <c r="R136" s="222"/>
      <c r="S136" s="67"/>
      <c r="T136" s="67"/>
      <c r="U136" s="67"/>
    </row>
    <row r="137" spans="4:22" ht="15.5" customHeight="1" x14ac:dyDescent="0.55000000000000004">
      <c r="P137" s="76"/>
      <c r="Q137" s="76"/>
      <c r="R137" s="67"/>
      <c r="S137" s="67"/>
      <c r="T137" s="67"/>
      <c r="U137" s="67"/>
    </row>
    <row r="138" spans="4:22" ht="15.5" customHeight="1" x14ac:dyDescent="0.55000000000000004">
      <c r="P138" s="76"/>
      <c r="Q138" s="76"/>
      <c r="R138" s="67"/>
      <c r="S138" s="67"/>
      <c r="T138" s="67"/>
      <c r="U138" s="67"/>
    </row>
    <row r="139" spans="4:22" ht="15.5" customHeight="1" x14ac:dyDescent="0.55000000000000004">
      <c r="P139" s="76"/>
      <c r="Q139" s="76"/>
      <c r="R139" s="67"/>
      <c r="S139" s="67"/>
      <c r="T139" s="67"/>
      <c r="U139" s="67"/>
    </row>
    <row r="140" spans="4:22" ht="15.5" customHeight="1" x14ac:dyDescent="0.55000000000000004">
      <c r="P140" s="76"/>
      <c r="Q140" s="76"/>
      <c r="R140" s="67"/>
      <c r="S140" s="67"/>
      <c r="T140" s="67"/>
      <c r="U140" s="67"/>
    </row>
    <row r="141" spans="4:22" ht="15.5" customHeight="1" x14ac:dyDescent="0.55000000000000004">
      <c r="P141" s="76"/>
      <c r="Q141" s="76"/>
      <c r="R141" s="67"/>
      <c r="S141" s="67"/>
      <c r="T141" s="67"/>
      <c r="U141" s="67"/>
    </row>
    <row r="142" spans="4:22" ht="15.5" customHeight="1" x14ac:dyDescent="0.55000000000000004">
      <c r="P142" s="76"/>
      <c r="Q142" s="76"/>
      <c r="R142" s="67"/>
      <c r="S142" s="67"/>
      <c r="T142" s="67"/>
      <c r="U142" s="67"/>
    </row>
    <row r="143" spans="4:22" ht="15.5" customHeight="1" x14ac:dyDescent="0.55000000000000004">
      <c r="P143" s="76"/>
      <c r="Q143" s="76"/>
      <c r="R143" s="67"/>
      <c r="S143" s="67"/>
      <c r="T143" s="67"/>
      <c r="U143" s="67"/>
    </row>
    <row r="144" spans="4:22" ht="15.5" customHeight="1" x14ac:dyDescent="0.55000000000000004">
      <c r="P144" s="76"/>
      <c r="Q144" s="76"/>
      <c r="R144" s="67"/>
      <c r="S144" s="67"/>
      <c r="T144" s="67"/>
      <c r="U144" s="67"/>
    </row>
    <row r="145" spans="16:21" ht="15.5" customHeight="1" x14ac:dyDescent="0.55000000000000004">
      <c r="P145" s="76"/>
      <c r="Q145" s="76"/>
      <c r="R145" s="67"/>
      <c r="S145" s="67"/>
      <c r="T145" s="67"/>
      <c r="U145" s="67"/>
    </row>
    <row r="146" spans="16:21" ht="15.5" customHeight="1" x14ac:dyDescent="0.55000000000000004">
      <c r="P146" s="76"/>
      <c r="Q146" s="76"/>
      <c r="R146" s="67"/>
      <c r="S146" s="67"/>
      <c r="T146" s="67"/>
      <c r="U146" s="67"/>
    </row>
    <row r="147" spans="16:21" ht="15.5" customHeight="1" x14ac:dyDescent="0.55000000000000004">
      <c r="P147" s="76"/>
      <c r="Q147" s="76"/>
      <c r="R147" s="67"/>
      <c r="S147" s="67"/>
      <c r="T147" s="67"/>
      <c r="U147" s="67"/>
    </row>
    <row r="148" spans="16:21" ht="15.5" customHeight="1" x14ac:dyDescent="0.55000000000000004">
      <c r="P148" s="76"/>
      <c r="Q148" s="76"/>
      <c r="R148" s="67"/>
      <c r="S148" s="67"/>
      <c r="T148" s="67"/>
      <c r="U148" s="67"/>
    </row>
    <row r="149" spans="16:21" ht="15.5" customHeight="1" x14ac:dyDescent="0.55000000000000004">
      <c r="P149" s="76"/>
      <c r="Q149" s="76"/>
      <c r="R149" s="67"/>
      <c r="S149" s="67"/>
      <c r="T149" s="67"/>
      <c r="U149" s="67"/>
    </row>
    <row r="150" spans="16:21" ht="15.5" customHeight="1" x14ac:dyDescent="0.55000000000000004">
      <c r="P150" s="76"/>
      <c r="Q150" s="76"/>
      <c r="R150" s="67"/>
      <c r="S150" s="67"/>
      <c r="T150" s="67"/>
      <c r="U150" s="67"/>
    </row>
    <row r="151" spans="16:21" ht="15.5" customHeight="1" x14ac:dyDescent="0.55000000000000004">
      <c r="P151" s="76"/>
      <c r="Q151" s="76"/>
      <c r="R151" s="67"/>
      <c r="S151" s="67"/>
      <c r="T151" s="67"/>
      <c r="U151" s="67"/>
    </row>
    <row r="152" spans="16:21" ht="15.5" customHeight="1" x14ac:dyDescent="0.55000000000000004">
      <c r="P152" s="76"/>
      <c r="Q152" s="76"/>
      <c r="R152" s="67"/>
      <c r="S152" s="67"/>
      <c r="T152" s="67"/>
      <c r="U152" s="67"/>
    </row>
    <row r="153" spans="16:21" ht="15.5" customHeight="1" x14ac:dyDescent="0.55000000000000004">
      <c r="P153" s="76"/>
      <c r="Q153" s="76"/>
      <c r="R153" s="67"/>
      <c r="S153" s="67"/>
      <c r="T153" s="67"/>
      <c r="U153" s="67"/>
    </row>
    <row r="154" spans="16:21" ht="15.5" customHeight="1" x14ac:dyDescent="0.55000000000000004">
      <c r="P154" s="76"/>
      <c r="Q154" s="76"/>
      <c r="R154" s="67"/>
      <c r="S154" s="67"/>
      <c r="T154" s="67"/>
      <c r="U154" s="67"/>
    </row>
    <row r="155" spans="16:21" ht="15.5" customHeight="1" x14ac:dyDescent="0.55000000000000004">
      <c r="P155" s="76"/>
      <c r="Q155" s="76"/>
      <c r="R155" s="67"/>
      <c r="S155" s="67"/>
      <c r="T155" s="67"/>
      <c r="U155" s="67"/>
    </row>
    <row r="156" spans="16:21" ht="15.5" customHeight="1" x14ac:dyDescent="0.55000000000000004">
      <c r="P156" s="76"/>
      <c r="Q156" s="76"/>
      <c r="R156" s="67"/>
      <c r="S156" s="67"/>
      <c r="T156" s="67"/>
      <c r="U156" s="67"/>
    </row>
    <row r="157" spans="16:21" ht="15.5" customHeight="1" x14ac:dyDescent="0.55000000000000004">
      <c r="P157" s="76"/>
      <c r="Q157" s="76"/>
      <c r="R157" s="67"/>
      <c r="S157" s="67"/>
      <c r="T157" s="67"/>
      <c r="U157" s="67"/>
    </row>
    <row r="158" spans="16:21" ht="15.5" customHeight="1" x14ac:dyDescent="0.55000000000000004">
      <c r="P158" s="76"/>
      <c r="Q158" s="76"/>
      <c r="R158" s="67"/>
      <c r="S158" s="67"/>
      <c r="T158" s="67"/>
      <c r="U158" s="67"/>
    </row>
    <row r="159" spans="16:21" ht="15.5" customHeight="1" x14ac:dyDescent="0.55000000000000004">
      <c r="P159" s="76"/>
      <c r="Q159" s="76"/>
      <c r="R159" s="67"/>
      <c r="S159" s="67"/>
      <c r="T159" s="67"/>
      <c r="U159" s="67"/>
    </row>
    <row r="160" spans="16:21" ht="15.5" customHeight="1" x14ac:dyDescent="0.55000000000000004">
      <c r="P160" s="76"/>
      <c r="Q160" s="76"/>
      <c r="R160" s="67"/>
      <c r="S160" s="67"/>
      <c r="T160" s="67"/>
      <c r="U160" s="67"/>
    </row>
    <row r="161" spans="16:21" ht="15.5" customHeight="1" x14ac:dyDescent="0.55000000000000004">
      <c r="P161" s="76"/>
      <c r="Q161" s="76"/>
      <c r="R161" s="67"/>
      <c r="S161" s="67"/>
      <c r="T161" s="67"/>
      <c r="U161" s="67"/>
    </row>
    <row r="162" spans="16:21" ht="15.5" customHeight="1" x14ac:dyDescent="0.55000000000000004">
      <c r="P162" s="76"/>
      <c r="Q162" s="76"/>
      <c r="R162" s="67"/>
      <c r="S162" s="67"/>
      <c r="T162" s="67"/>
      <c r="U162" s="67"/>
    </row>
    <row r="163" spans="16:21" ht="15.5" customHeight="1" x14ac:dyDescent="0.55000000000000004">
      <c r="P163" s="76"/>
      <c r="Q163" s="76"/>
      <c r="R163" s="67"/>
      <c r="S163" s="67"/>
      <c r="T163" s="67"/>
      <c r="U163" s="67"/>
    </row>
    <row r="164" spans="16:21" ht="15.5" customHeight="1" x14ac:dyDescent="0.55000000000000004">
      <c r="P164" s="76"/>
      <c r="Q164" s="76"/>
      <c r="R164" s="67"/>
      <c r="S164" s="67"/>
      <c r="T164" s="67"/>
      <c r="U164" s="67"/>
    </row>
    <row r="165" spans="16:21" ht="15.5" customHeight="1" x14ac:dyDescent="0.55000000000000004">
      <c r="P165" s="76"/>
      <c r="Q165" s="76"/>
      <c r="R165" s="67"/>
      <c r="S165" s="67"/>
      <c r="T165" s="67"/>
      <c r="U165" s="67"/>
    </row>
    <row r="166" spans="16:21" ht="15.5" customHeight="1" x14ac:dyDescent="0.55000000000000004">
      <c r="P166" s="76"/>
      <c r="Q166" s="76"/>
      <c r="R166" s="67"/>
      <c r="S166" s="67"/>
      <c r="T166" s="67"/>
      <c r="U166" s="67"/>
    </row>
    <row r="179" spans="1:20" ht="73.5" customHeight="1" x14ac:dyDescent="0.55000000000000004">
      <c r="A179" s="227" t="s">
        <v>68</v>
      </c>
      <c r="B179" s="227"/>
      <c r="C179" s="227"/>
      <c r="D179" s="227"/>
      <c r="E179" s="227"/>
      <c r="F179" s="227"/>
      <c r="G179" s="227"/>
      <c r="H179" s="227"/>
      <c r="I179" s="227"/>
      <c r="J179" s="227"/>
      <c r="K179" s="227"/>
      <c r="L179" s="227"/>
      <c r="M179" s="227"/>
      <c r="N179" s="227"/>
      <c r="O179" s="227"/>
      <c r="P179" s="227"/>
      <c r="Q179" s="227"/>
      <c r="R179" s="227"/>
      <c r="S179" s="227"/>
      <c r="T179" s="227"/>
    </row>
    <row r="181" spans="1:20" ht="20" customHeight="1" x14ac:dyDescent="0.55000000000000004">
      <c r="A181" s="1" t="s">
        <v>69</v>
      </c>
      <c r="D181" s="1">
        <v>1</v>
      </c>
      <c r="F181" s="1" t="s">
        <v>85</v>
      </c>
    </row>
    <row r="182" spans="1:20" ht="20" customHeight="1" x14ac:dyDescent="0.55000000000000004">
      <c r="A182" s="1" t="s">
        <v>70</v>
      </c>
      <c r="D182" s="1">
        <v>2</v>
      </c>
      <c r="F182" s="1" t="s">
        <v>86</v>
      </c>
    </row>
    <row r="183" spans="1:20" ht="20" customHeight="1" x14ac:dyDescent="0.55000000000000004">
      <c r="A183" s="1" t="s">
        <v>71</v>
      </c>
      <c r="D183" s="1">
        <v>3</v>
      </c>
      <c r="F183" s="1" t="s">
        <v>87</v>
      </c>
    </row>
    <row r="184" spans="1:20" ht="20" customHeight="1" x14ac:dyDescent="0.55000000000000004">
      <c r="A184" s="1" t="s">
        <v>72</v>
      </c>
      <c r="D184" s="1">
        <v>4</v>
      </c>
      <c r="F184" s="1" t="s">
        <v>89</v>
      </c>
    </row>
    <row r="185" spans="1:20" ht="20" customHeight="1" x14ac:dyDescent="0.55000000000000004">
      <c r="A185" s="1" t="s">
        <v>73</v>
      </c>
      <c r="D185" s="1">
        <v>5</v>
      </c>
      <c r="F185" s="1" t="s">
        <v>88</v>
      </c>
    </row>
    <row r="186" spans="1:20" ht="20" customHeight="1" x14ac:dyDescent="0.55000000000000004">
      <c r="A186" s="1" t="s">
        <v>74</v>
      </c>
      <c r="D186" s="1">
        <v>6</v>
      </c>
      <c r="F186" s="1" t="s">
        <v>90</v>
      </c>
    </row>
    <row r="187" spans="1:20" ht="20" customHeight="1" x14ac:dyDescent="0.55000000000000004">
      <c r="A187" s="1" t="s">
        <v>49</v>
      </c>
      <c r="F187" s="1" t="s">
        <v>91</v>
      </c>
    </row>
    <row r="188" spans="1:20" ht="20" customHeight="1" x14ac:dyDescent="0.55000000000000004">
      <c r="A188" s="1" t="s">
        <v>75</v>
      </c>
      <c r="F188" s="1" t="s">
        <v>92</v>
      </c>
    </row>
    <row r="189" spans="1:20" ht="20" customHeight="1" x14ac:dyDescent="0.55000000000000004">
      <c r="A189" s="1" t="s">
        <v>76</v>
      </c>
      <c r="F189" s="1" t="s">
        <v>93</v>
      </c>
    </row>
    <row r="190" spans="1:20" ht="20" customHeight="1" x14ac:dyDescent="0.55000000000000004">
      <c r="A190" s="1" t="s">
        <v>77</v>
      </c>
      <c r="F190" s="1" t="s">
        <v>94</v>
      </c>
    </row>
    <row r="191" spans="1:20" ht="20" customHeight="1" x14ac:dyDescent="0.55000000000000004">
      <c r="A191" s="1" t="s">
        <v>78</v>
      </c>
      <c r="F191" s="1" t="s">
        <v>95</v>
      </c>
    </row>
    <row r="192" spans="1:20" ht="20" customHeight="1" x14ac:dyDescent="0.55000000000000004">
      <c r="A192" s="1" t="s">
        <v>79</v>
      </c>
      <c r="F192" s="1" t="s">
        <v>103</v>
      </c>
    </row>
    <row r="193" spans="1:1" ht="20" customHeight="1" x14ac:dyDescent="0.55000000000000004">
      <c r="A193" s="1" t="s">
        <v>80</v>
      </c>
    </row>
    <row r="194" spans="1:1" ht="15" customHeight="1" x14ac:dyDescent="0.55000000000000004">
      <c r="A194" s="1" t="s">
        <v>81</v>
      </c>
    </row>
    <row r="195" spans="1:1" ht="15" customHeight="1" x14ac:dyDescent="0.55000000000000004">
      <c r="A195" s="1" t="s">
        <v>82</v>
      </c>
    </row>
    <row r="196" spans="1:1" ht="15" customHeight="1" x14ac:dyDescent="0.55000000000000004">
      <c r="A196" s="1" t="s">
        <v>83</v>
      </c>
    </row>
    <row r="197" spans="1:1" ht="15" customHeight="1" x14ac:dyDescent="0.55000000000000004">
      <c r="A197" s="1" t="s">
        <v>84</v>
      </c>
    </row>
  </sheetData>
  <sheetProtection algorithmName="SHA-512" hashValue="Ao/8fiLRzQuBCCFZIrgy0tL3d/I3egSNEt+oNYrtIT9iaI/QJptrVZx00hWPA1Bbvb4MiMRFHBMrgQlOPiSKPw==" saltValue="C77hJXUQIsSjBRiIwzdCAA==" spinCount="100000" sheet="1" objects="1" scenarios="1"/>
  <autoFilter ref="A10:V10" xr:uid="{00000000-0009-0000-0000-000002000000}">
    <filterColumn colId="0" showButton="0"/>
    <filterColumn colId="13" showButton="0"/>
    <filterColumn colId="14" showButton="0"/>
  </autoFilter>
  <mergeCells count="248">
    <mergeCell ref="D129:E131"/>
    <mergeCell ref="F129:G129"/>
    <mergeCell ref="H129:I129"/>
    <mergeCell ref="J129:K129"/>
    <mergeCell ref="L129:M129"/>
    <mergeCell ref="D132:D134"/>
    <mergeCell ref="A124:B127"/>
    <mergeCell ref="D124:D127"/>
    <mergeCell ref="N124:N127"/>
    <mergeCell ref="Q104:Q107"/>
    <mergeCell ref="N129:R129"/>
    <mergeCell ref="N130:Q130"/>
    <mergeCell ref="N131:Q131"/>
    <mergeCell ref="N132:Q132"/>
    <mergeCell ref="N133:Q133"/>
    <mergeCell ref="N134:Q134"/>
    <mergeCell ref="O124:O127"/>
    <mergeCell ref="O114:O117"/>
    <mergeCell ref="P124:P127"/>
    <mergeCell ref="Q124:Q127"/>
    <mergeCell ref="A108:I108"/>
    <mergeCell ref="A109:A112"/>
    <mergeCell ref="B109:B112"/>
    <mergeCell ref="D109:D112"/>
    <mergeCell ref="N109:N112"/>
    <mergeCell ref="O109:O112"/>
    <mergeCell ref="P109:P112"/>
    <mergeCell ref="Q109:Q112"/>
    <mergeCell ref="P114:P117"/>
    <mergeCell ref="Q114:Q117"/>
    <mergeCell ref="N114:N117"/>
    <mergeCell ref="A118:I118"/>
    <mergeCell ref="A119:A122"/>
    <mergeCell ref="B119:B122"/>
    <mergeCell ref="D119:D122"/>
    <mergeCell ref="N119:N122"/>
    <mergeCell ref="O119:O122"/>
    <mergeCell ref="P119:P122"/>
    <mergeCell ref="Q119:Q122"/>
    <mergeCell ref="A113:I113"/>
    <mergeCell ref="A114:A117"/>
    <mergeCell ref="B114:B117"/>
    <mergeCell ref="D114:D117"/>
    <mergeCell ref="A102:B102"/>
    <mergeCell ref="N102:P102"/>
    <mergeCell ref="A103:I103"/>
    <mergeCell ref="A104:A107"/>
    <mergeCell ref="B104:B107"/>
    <mergeCell ref="D104:D107"/>
    <mergeCell ref="N104:N107"/>
    <mergeCell ref="O104:O107"/>
    <mergeCell ref="P104:P107"/>
    <mergeCell ref="J98:K98"/>
    <mergeCell ref="L98:M98"/>
    <mergeCell ref="N98:P101"/>
    <mergeCell ref="R98:U98"/>
    <mergeCell ref="V98:V101"/>
    <mergeCell ref="K99:K100"/>
    <mergeCell ref="L99:L100"/>
    <mergeCell ref="M99:M100"/>
    <mergeCell ref="R99:R100"/>
    <mergeCell ref="S99:S100"/>
    <mergeCell ref="T99:T100"/>
    <mergeCell ref="U99:U100"/>
    <mergeCell ref="Q100:Q101"/>
    <mergeCell ref="A98:B101"/>
    <mergeCell ref="C98:C101"/>
    <mergeCell ref="D98:D101"/>
    <mergeCell ref="E98:F98"/>
    <mergeCell ref="G98:I98"/>
    <mergeCell ref="F99:F100"/>
    <mergeCell ref="G99:G100"/>
    <mergeCell ref="H99:H100"/>
    <mergeCell ref="I99:I100"/>
    <mergeCell ref="A94:D94"/>
    <mergeCell ref="E94:K94"/>
    <mergeCell ref="A95:D95"/>
    <mergeCell ref="E95:G95"/>
    <mergeCell ref="A96:D96"/>
    <mergeCell ref="E96:G96"/>
    <mergeCell ref="F88:M88"/>
    <mergeCell ref="P88:Q88"/>
    <mergeCell ref="P89:Q89"/>
    <mergeCell ref="P90:Q90"/>
    <mergeCell ref="A93:V93"/>
    <mergeCell ref="R91:U91"/>
    <mergeCell ref="D84:D86"/>
    <mergeCell ref="P84:Q84"/>
    <mergeCell ref="P85:Q85"/>
    <mergeCell ref="P86:Q86"/>
    <mergeCell ref="P87:Q87"/>
    <mergeCell ref="R80:U80"/>
    <mergeCell ref="R81:R82"/>
    <mergeCell ref="S81:S82"/>
    <mergeCell ref="T81:T82"/>
    <mergeCell ref="U81:U82"/>
    <mergeCell ref="P75:P78"/>
    <mergeCell ref="Q75:Q78"/>
    <mergeCell ref="D80:E83"/>
    <mergeCell ref="F80:M80"/>
    <mergeCell ref="P80:Q82"/>
    <mergeCell ref="P83:Q83"/>
    <mergeCell ref="A75:B78"/>
    <mergeCell ref="D75:D78"/>
    <mergeCell ref="N75:N78"/>
    <mergeCell ref="O75:O78"/>
    <mergeCell ref="Q65:Q68"/>
    <mergeCell ref="A69:I69"/>
    <mergeCell ref="A70:A73"/>
    <mergeCell ref="B70:B73"/>
    <mergeCell ref="D70:D73"/>
    <mergeCell ref="N70:N73"/>
    <mergeCell ref="O70:O73"/>
    <mergeCell ref="P70:P73"/>
    <mergeCell ref="Q70:Q73"/>
    <mergeCell ref="Q55:Q58"/>
    <mergeCell ref="A59:I59"/>
    <mergeCell ref="A60:A63"/>
    <mergeCell ref="B60:B63"/>
    <mergeCell ref="D60:D63"/>
    <mergeCell ref="N60:N63"/>
    <mergeCell ref="O60:O63"/>
    <mergeCell ref="P60:P63"/>
    <mergeCell ref="Q60:Q63"/>
    <mergeCell ref="A55:A58"/>
    <mergeCell ref="B55:B58"/>
    <mergeCell ref="D55:D58"/>
    <mergeCell ref="N55:N58"/>
    <mergeCell ref="O55:O58"/>
    <mergeCell ref="P55:P58"/>
    <mergeCell ref="A64:I64"/>
    <mergeCell ref="A65:A68"/>
    <mergeCell ref="B65:B68"/>
    <mergeCell ref="D65:D68"/>
    <mergeCell ref="N65:N68"/>
    <mergeCell ref="O65:O68"/>
    <mergeCell ref="P65:P68"/>
    <mergeCell ref="I50:I51"/>
    <mergeCell ref="K50:K51"/>
    <mergeCell ref="R49:U49"/>
    <mergeCell ref="A53:B53"/>
    <mergeCell ref="N53:P53"/>
    <mergeCell ref="A54:I54"/>
    <mergeCell ref="V49:V52"/>
    <mergeCell ref="L50:L51"/>
    <mergeCell ref="M50:M51"/>
    <mergeCell ref="R50:R51"/>
    <mergeCell ref="S50:S51"/>
    <mergeCell ref="T50:T51"/>
    <mergeCell ref="U50:U51"/>
    <mergeCell ref="Q51:Q52"/>
    <mergeCell ref="G50:G51"/>
    <mergeCell ref="H50:H51"/>
    <mergeCell ref="J49:K49"/>
    <mergeCell ref="L49:M49"/>
    <mergeCell ref="N49:P52"/>
    <mergeCell ref="A4:D4"/>
    <mergeCell ref="E4:G4"/>
    <mergeCell ref="A44:V44"/>
    <mergeCell ref="A45:D45"/>
    <mergeCell ref="E45:K45"/>
    <mergeCell ref="T7:T8"/>
    <mergeCell ref="U7:U8"/>
    <mergeCell ref="Q8:Q9"/>
    <mergeCell ref="A10:B10"/>
    <mergeCell ref="N10:P10"/>
    <mergeCell ref="A11:I11"/>
    <mergeCell ref="A12:A15"/>
    <mergeCell ref="B12:B15"/>
    <mergeCell ref="D12:D15"/>
    <mergeCell ref="N12:N15"/>
    <mergeCell ref="O12:O15"/>
    <mergeCell ref="P12:P15"/>
    <mergeCell ref="Q12:Q15"/>
    <mergeCell ref="A16:I16"/>
    <mergeCell ref="A17:A20"/>
    <mergeCell ref="B17:B20"/>
    <mergeCell ref="D17:D20"/>
    <mergeCell ref="N17:N20"/>
    <mergeCell ref="O17:O20"/>
    <mergeCell ref="A1:V1"/>
    <mergeCell ref="A2:D2"/>
    <mergeCell ref="E2:K2"/>
    <mergeCell ref="A3:D3"/>
    <mergeCell ref="E3:G3"/>
    <mergeCell ref="A6:B9"/>
    <mergeCell ref="C6:C9"/>
    <mergeCell ref="D6:D9"/>
    <mergeCell ref="E6:F6"/>
    <mergeCell ref="G6:I6"/>
    <mergeCell ref="L6:M6"/>
    <mergeCell ref="N6:P9"/>
    <mergeCell ref="R6:U6"/>
    <mergeCell ref="V6:V9"/>
    <mergeCell ref="F7:F8"/>
    <mergeCell ref="G7:G8"/>
    <mergeCell ref="H7:H8"/>
    <mergeCell ref="I7:I8"/>
    <mergeCell ref="K7:K8"/>
    <mergeCell ref="L7:L8"/>
    <mergeCell ref="J6:K6"/>
    <mergeCell ref="M7:M8"/>
    <mergeCell ref="R7:R8"/>
    <mergeCell ref="S7:S8"/>
    <mergeCell ref="D40:D42"/>
    <mergeCell ref="F50:F51"/>
    <mergeCell ref="Q27:Q30"/>
    <mergeCell ref="O22:O25"/>
    <mergeCell ref="P17:P20"/>
    <mergeCell ref="Q17:Q20"/>
    <mergeCell ref="A21:I21"/>
    <mergeCell ref="A22:A25"/>
    <mergeCell ref="B22:B25"/>
    <mergeCell ref="D22:D25"/>
    <mergeCell ref="N22:N25"/>
    <mergeCell ref="P22:P25"/>
    <mergeCell ref="Q22:Q25"/>
    <mergeCell ref="A26:I26"/>
    <mergeCell ref="A27:A30"/>
    <mergeCell ref="B27:B30"/>
    <mergeCell ref="D27:D30"/>
    <mergeCell ref="N27:N30"/>
    <mergeCell ref="O27:O30"/>
    <mergeCell ref="P27:P30"/>
    <mergeCell ref="E135:R136"/>
    <mergeCell ref="S129:T129"/>
    <mergeCell ref="A31:I31"/>
    <mergeCell ref="A74:I74"/>
    <mergeCell ref="A123:I123"/>
    <mergeCell ref="A179:T179"/>
    <mergeCell ref="A32:B35"/>
    <mergeCell ref="D32:D35"/>
    <mergeCell ref="N32:N35"/>
    <mergeCell ref="O32:O35"/>
    <mergeCell ref="P32:P35"/>
    <mergeCell ref="A46:D46"/>
    <mergeCell ref="E46:G46"/>
    <mergeCell ref="A47:D47"/>
    <mergeCell ref="E47:G47"/>
    <mergeCell ref="A49:B52"/>
    <mergeCell ref="C49:C52"/>
    <mergeCell ref="D49:D52"/>
    <mergeCell ref="E49:F49"/>
    <mergeCell ref="G49:I49"/>
    <mergeCell ref="Q32:Q35"/>
    <mergeCell ref="D37:E39"/>
    <mergeCell ref="F37:G37"/>
    <mergeCell ref="H37:I37"/>
  </mergeCells>
  <phoneticPr fontId="2"/>
  <dataValidations count="10">
    <dataValidation type="list" allowBlank="1" showInputMessage="1" showErrorMessage="1" sqref="A11:I11 A59:I59 A64:I64 A69:I69 A54:I54 A16:I16 A21:I21 A26:I26" xr:uid="{00000000-0002-0000-0200-000000000000}">
      <formula1>$F$180:$F$197</formula1>
    </dataValidation>
    <dataValidation type="list" allowBlank="1" showInputMessage="1" showErrorMessage="1" sqref="Q12:Q15 Q70:Q73 Q60:Q63 Q65:Q68 Q55:Q58 Q17:Q20 Q22:Q25 Q27:Q30" xr:uid="{00000000-0002-0000-0200-000001000000}">
      <formula1>$D$180:$D$189</formula1>
    </dataValidation>
    <dataValidation type="list" allowBlank="1" showInputMessage="1" showErrorMessage="1" sqref="N12:N15 P70:P73 N70:N73 P55:P58 P60:P63 N60:N63 P65:P68 N65:N68 N55:N58 P17:P20 N17:N20 P12:P15 P22:P25 N22:N25 P27:P30 N27:N30" xr:uid="{00000000-0002-0000-0200-000002000000}">
      <formula1>$A$180:$A$206</formula1>
    </dataValidation>
    <dataValidation type="list" allowBlank="1" showInputMessage="1" showErrorMessage="1" sqref="D12:D15 D70:D73 D60:D63 D65:D68 D55:D58 D17:D20 D22:D25 D27:D30" xr:uid="{00000000-0002-0000-0200-000003000000}">
      <formula1>$D$180:$D$188</formula1>
    </dataValidation>
    <dataValidation type="list" allowBlank="1" showInputMessage="1" showErrorMessage="1" sqref="A12:A15 A70:A73 A60:A63 A65:A68 A55:A58 A17:A20 A22:A25 A27:A30" xr:uid="{00000000-0002-0000-0200-000004000000}">
      <formula1>$A$180:$A$210</formula1>
    </dataValidation>
    <dataValidation type="list" allowBlank="1" showInputMessage="1" showErrorMessage="1" sqref="A103:I103 A118:I118 A113:I113 A108:I108" xr:uid="{00000000-0002-0000-0200-000005000000}">
      <formula1>$F$104:$F$121</formula1>
    </dataValidation>
    <dataValidation type="list" allowBlank="1" showInputMessage="1" showErrorMessage="1" sqref="Q104:Q107 Q114:Q117 Q109:Q112 Q119:Q122" xr:uid="{00000000-0002-0000-0200-000006000000}">
      <formula1>$D$104:$D$113</formula1>
    </dataValidation>
    <dataValidation type="list" allowBlank="1" showInputMessage="1" showErrorMessage="1" sqref="N104:N107 N114:N117 P114:P117 N109:N112 P109:P112 P104:P107 N119:N122 P119:P122" xr:uid="{00000000-0002-0000-0200-000007000000}">
      <formula1>$A$104:$A$130</formula1>
    </dataValidation>
    <dataValidation type="list" allowBlank="1" showInputMessage="1" showErrorMessage="1" sqref="D104:D107 D114:D117 D109:D112 D119:D122" xr:uid="{00000000-0002-0000-0200-000008000000}">
      <formula1>$D$104:$D$112</formula1>
    </dataValidation>
    <dataValidation type="list" allowBlank="1" showInputMessage="1" showErrorMessage="1" sqref="A104:A107 A114:A117 A109:A112 A119:A122" xr:uid="{00000000-0002-0000-0200-000009000000}">
      <formula1>$A$104:$A$134</formula1>
    </dataValidation>
  </dataValidations>
  <pageMargins left="0.70866141732283472" right="0.70866141732283472" top="0.55118110236220474" bottom="0.35433070866141736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"/>
  <sheetViews>
    <sheetView workbookViewId="0">
      <selection activeCell="F23" sqref="F23"/>
    </sheetView>
  </sheetViews>
  <sheetFormatPr defaultRowHeight="18" x14ac:dyDescent="0.55000000000000004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L121"/>
  <sheetViews>
    <sheetView tabSelected="1" view="pageBreakPreview" zoomScale="60" zoomScaleNormal="100" workbookViewId="0">
      <pane xSplit="4" ySplit="11" topLeftCell="E12" activePane="bottomRight" state="frozen"/>
      <selection activeCell="A2" sqref="A2:D2"/>
      <selection pane="topRight" activeCell="A2" sqref="A2:D2"/>
      <selection pane="bottomLeft" activeCell="A2" sqref="A2:D2"/>
      <selection pane="bottomRight" activeCell="A2" sqref="A2:D2"/>
    </sheetView>
  </sheetViews>
  <sheetFormatPr defaultRowHeight="15" customHeight="1" x14ac:dyDescent="0.55000000000000004"/>
  <cols>
    <col min="1" max="2" width="4.33203125" style="1" customWidth="1"/>
    <col min="3" max="3" width="6.08203125" style="1" customWidth="1"/>
    <col min="4" max="4" width="4.33203125" style="1" customWidth="1"/>
    <col min="5" max="13" width="12.58203125" style="1" customWidth="1"/>
    <col min="14" max="17" width="3.58203125" style="1" customWidth="1"/>
    <col min="18" max="18" width="11.08203125" style="1" customWidth="1"/>
    <col min="19" max="21" width="10.08203125" style="1" customWidth="1"/>
    <col min="22" max="22" width="10.5" style="1" customWidth="1"/>
    <col min="23" max="24" width="8.6640625" style="1"/>
    <col min="25" max="28" width="14.58203125" style="1" customWidth="1"/>
    <col min="29" max="29" width="4.58203125" style="1" customWidth="1"/>
    <col min="30" max="33" width="14.58203125" style="1" customWidth="1"/>
    <col min="34" max="34" width="4.58203125" style="1" customWidth="1"/>
    <col min="35" max="38" width="14.58203125" style="1" customWidth="1"/>
    <col min="39" max="16384" width="8.6640625" style="1"/>
  </cols>
  <sheetData>
    <row r="1" spans="1:38" ht="39" customHeight="1" x14ac:dyDescent="0.55000000000000004">
      <c r="A1" s="253" t="s">
        <v>153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1:38" ht="20" customHeight="1" x14ac:dyDescent="0.2">
      <c r="A2" s="232" t="s">
        <v>65</v>
      </c>
      <c r="B2" s="232"/>
      <c r="C2" s="232"/>
      <c r="D2" s="232"/>
      <c r="E2" s="107"/>
      <c r="F2" s="108"/>
      <c r="G2" s="108"/>
      <c r="H2" s="96"/>
      <c r="I2" s="96"/>
      <c r="J2" s="96"/>
      <c r="K2" s="96"/>
    </row>
    <row r="3" spans="1:38" ht="20" customHeight="1" x14ac:dyDescent="0.2">
      <c r="A3" s="232" t="s">
        <v>66</v>
      </c>
      <c r="B3" s="232"/>
      <c r="C3" s="232"/>
      <c r="D3" s="232"/>
      <c r="E3" s="320" t="s">
        <v>149</v>
      </c>
      <c r="F3" s="320"/>
      <c r="G3" s="320"/>
      <c r="H3" s="26"/>
      <c r="I3" s="26"/>
      <c r="J3" s="26"/>
      <c r="K3" s="26"/>
      <c r="T3" s="116"/>
      <c r="U3" s="116"/>
      <c r="V3" s="116"/>
    </row>
    <row r="4" spans="1:38" ht="20" customHeight="1" x14ac:dyDescent="0.2">
      <c r="A4" s="232" t="s">
        <v>67</v>
      </c>
      <c r="B4" s="232"/>
      <c r="C4" s="232"/>
      <c r="D4" s="232"/>
      <c r="E4" s="320" t="s">
        <v>150</v>
      </c>
      <c r="F4" s="320"/>
      <c r="G4" s="320"/>
      <c r="Y4" s="92" t="s">
        <v>136</v>
      </c>
    </row>
    <row r="5" spans="1:38" ht="6" customHeight="1" thickBot="1" x14ac:dyDescent="0.6"/>
    <row r="6" spans="1:38" ht="21" customHeight="1" x14ac:dyDescent="0.55000000000000004">
      <c r="A6" s="293" t="s">
        <v>39</v>
      </c>
      <c r="B6" s="294"/>
      <c r="C6" s="299" t="s">
        <v>1</v>
      </c>
      <c r="D6" s="303" t="s">
        <v>41</v>
      </c>
      <c r="E6" s="170" t="s">
        <v>42</v>
      </c>
      <c r="F6" s="172"/>
      <c r="G6" s="302" t="s">
        <v>96</v>
      </c>
      <c r="H6" s="302"/>
      <c r="I6" s="302"/>
      <c r="J6" s="170" t="s">
        <v>53</v>
      </c>
      <c r="K6" s="172"/>
      <c r="L6" s="305" t="s">
        <v>54</v>
      </c>
      <c r="M6" s="306"/>
      <c r="N6" s="312" t="s">
        <v>58</v>
      </c>
      <c r="O6" s="313"/>
      <c r="P6" s="313"/>
      <c r="Q6" s="132"/>
      <c r="R6" s="307" t="s">
        <v>59</v>
      </c>
      <c r="S6" s="308"/>
      <c r="T6" s="308"/>
      <c r="U6" s="309"/>
      <c r="V6" s="294" t="s">
        <v>63</v>
      </c>
    </row>
    <row r="7" spans="1:38" ht="21" customHeight="1" x14ac:dyDescent="0.55000000000000004">
      <c r="A7" s="295"/>
      <c r="B7" s="296"/>
      <c r="C7" s="300"/>
      <c r="D7" s="300"/>
      <c r="E7" s="128" t="s">
        <v>43</v>
      </c>
      <c r="F7" s="299" t="s">
        <v>46</v>
      </c>
      <c r="G7" s="302" t="s">
        <v>50</v>
      </c>
      <c r="H7" s="302" t="s">
        <v>51</v>
      </c>
      <c r="I7" s="302" t="s">
        <v>52</v>
      </c>
      <c r="J7" s="128" t="s">
        <v>43</v>
      </c>
      <c r="K7" s="299" t="s">
        <v>46</v>
      </c>
      <c r="L7" s="303" t="s">
        <v>55</v>
      </c>
      <c r="M7" s="303" t="s">
        <v>56</v>
      </c>
      <c r="N7" s="295"/>
      <c r="O7" s="314"/>
      <c r="P7" s="314"/>
      <c r="Q7" s="133"/>
      <c r="R7" s="316" t="s">
        <v>48</v>
      </c>
      <c r="S7" s="299" t="s">
        <v>60</v>
      </c>
      <c r="T7" s="299" t="s">
        <v>61</v>
      </c>
      <c r="U7" s="318" t="s">
        <v>62</v>
      </c>
      <c r="V7" s="296"/>
    </row>
    <row r="8" spans="1:38" ht="21" customHeight="1" x14ac:dyDescent="0.55000000000000004">
      <c r="A8" s="295"/>
      <c r="B8" s="296"/>
      <c r="C8" s="300"/>
      <c r="D8" s="300"/>
      <c r="E8" s="127" t="s">
        <v>44</v>
      </c>
      <c r="F8" s="300"/>
      <c r="G8" s="299"/>
      <c r="H8" s="299"/>
      <c r="I8" s="299"/>
      <c r="J8" s="127" t="s">
        <v>44</v>
      </c>
      <c r="K8" s="300"/>
      <c r="L8" s="304"/>
      <c r="M8" s="304"/>
      <c r="N8" s="295"/>
      <c r="O8" s="314"/>
      <c r="P8" s="296"/>
      <c r="Q8" s="312" t="s">
        <v>64</v>
      </c>
      <c r="R8" s="317"/>
      <c r="S8" s="300"/>
      <c r="T8" s="300"/>
      <c r="U8" s="319"/>
      <c r="V8" s="296"/>
      <c r="Y8" s="150" t="s">
        <v>129</v>
      </c>
      <c r="Z8" s="151"/>
      <c r="AA8" s="151"/>
      <c r="AB8" s="152"/>
      <c r="AD8" s="150" t="s">
        <v>134</v>
      </c>
      <c r="AE8" s="151"/>
      <c r="AF8" s="151"/>
      <c r="AG8" s="152"/>
      <c r="AI8" s="150" t="s">
        <v>135</v>
      </c>
      <c r="AJ8" s="151"/>
      <c r="AK8" s="151"/>
      <c r="AL8" s="152"/>
    </row>
    <row r="9" spans="1:38" ht="21" customHeight="1" thickBot="1" x14ac:dyDescent="0.25">
      <c r="A9" s="297"/>
      <c r="B9" s="298"/>
      <c r="C9" s="301"/>
      <c r="D9" s="301"/>
      <c r="E9" s="134" t="s">
        <v>45</v>
      </c>
      <c r="F9" s="134" t="s">
        <v>47</v>
      </c>
      <c r="G9" s="134" t="s">
        <v>45</v>
      </c>
      <c r="H9" s="134" t="s">
        <v>45</v>
      </c>
      <c r="I9" s="134" t="s">
        <v>45</v>
      </c>
      <c r="J9" s="134" t="s">
        <v>45</v>
      </c>
      <c r="K9" s="134" t="s">
        <v>47</v>
      </c>
      <c r="L9" s="134" t="s">
        <v>47</v>
      </c>
      <c r="M9" s="134" t="s">
        <v>47</v>
      </c>
      <c r="N9" s="297"/>
      <c r="O9" s="315"/>
      <c r="P9" s="298"/>
      <c r="Q9" s="297"/>
      <c r="R9" s="135" t="s">
        <v>47</v>
      </c>
      <c r="S9" s="136" t="s">
        <v>47</v>
      </c>
      <c r="T9" s="136" t="s">
        <v>47</v>
      </c>
      <c r="U9" s="137" t="s">
        <v>47</v>
      </c>
      <c r="V9" s="298"/>
      <c r="Y9" s="89" t="s">
        <v>132</v>
      </c>
      <c r="Z9" s="89" t="s">
        <v>131</v>
      </c>
      <c r="AA9" s="89" t="s">
        <v>130</v>
      </c>
      <c r="AB9" s="89" t="s">
        <v>133</v>
      </c>
      <c r="AD9" s="89" t="s">
        <v>132</v>
      </c>
      <c r="AE9" s="89" t="s">
        <v>131</v>
      </c>
      <c r="AF9" s="89" t="s">
        <v>130</v>
      </c>
      <c r="AG9" s="89" t="s">
        <v>133</v>
      </c>
      <c r="AI9" s="89" t="s">
        <v>132</v>
      </c>
      <c r="AJ9" s="89" t="s">
        <v>131</v>
      </c>
      <c r="AK9" s="89" t="s">
        <v>130</v>
      </c>
      <c r="AL9" s="89" t="s">
        <v>133</v>
      </c>
    </row>
    <row r="10" spans="1:38" ht="21" customHeight="1" x14ac:dyDescent="0.2">
      <c r="A10" s="146"/>
      <c r="B10" s="146"/>
      <c r="C10" s="11"/>
      <c r="D10" s="11"/>
      <c r="E10" s="29"/>
      <c r="F10" s="29"/>
      <c r="G10" s="29"/>
      <c r="H10" s="29"/>
      <c r="I10" s="29"/>
      <c r="J10" s="20"/>
      <c r="K10" s="20"/>
      <c r="L10" s="20"/>
      <c r="M10" s="20"/>
      <c r="N10" s="146"/>
      <c r="O10" s="146"/>
      <c r="P10" s="146"/>
      <c r="Q10" s="18"/>
      <c r="R10" s="41"/>
      <c r="S10" s="42"/>
      <c r="T10" s="42"/>
      <c r="U10" s="43"/>
      <c r="V10" s="14"/>
      <c r="Y10" s="23"/>
      <c r="Z10" s="23"/>
      <c r="AA10" s="23"/>
      <c r="AB10" s="23"/>
      <c r="AD10" s="23"/>
      <c r="AE10" s="23"/>
      <c r="AF10" s="23"/>
      <c r="AG10" s="23"/>
      <c r="AI10" s="23"/>
      <c r="AJ10" s="23"/>
      <c r="AK10" s="23"/>
      <c r="AL10" s="23"/>
    </row>
    <row r="11" spans="1:38" ht="21" customHeight="1" x14ac:dyDescent="0.55000000000000004">
      <c r="A11" s="324" t="s">
        <v>85</v>
      </c>
      <c r="B11" s="324"/>
      <c r="C11" s="324"/>
      <c r="D11" s="324"/>
      <c r="E11" s="324"/>
      <c r="F11" s="324"/>
      <c r="G11" s="324"/>
      <c r="H11" s="324"/>
      <c r="I11" s="324"/>
      <c r="J11" s="30"/>
      <c r="K11" s="30"/>
      <c r="L11" s="30"/>
      <c r="M11" s="30"/>
      <c r="N11" s="31"/>
      <c r="O11" s="31"/>
      <c r="P11" s="31"/>
      <c r="Q11" s="84"/>
      <c r="R11" s="44"/>
      <c r="S11" s="23"/>
      <c r="T11" s="23"/>
      <c r="U11" s="45"/>
      <c r="V11" s="40"/>
      <c r="Y11" s="23"/>
      <c r="Z11" s="23"/>
      <c r="AA11" s="23"/>
      <c r="AB11" s="23"/>
      <c r="AD11" s="23"/>
      <c r="AE11" s="23"/>
      <c r="AF11" s="23"/>
      <c r="AG11" s="23"/>
      <c r="AI11" s="23"/>
      <c r="AJ11" s="23"/>
      <c r="AK11" s="23"/>
      <c r="AL11" s="23"/>
    </row>
    <row r="12" spans="1:38" ht="21" customHeight="1" x14ac:dyDescent="0.55000000000000004">
      <c r="A12" s="245"/>
      <c r="B12" s="248" t="s">
        <v>40</v>
      </c>
      <c r="C12" s="32" t="s">
        <v>2</v>
      </c>
      <c r="D12" s="251"/>
      <c r="E12" s="30">
        <v>0</v>
      </c>
      <c r="F12" s="30" t="b">
        <f>IF(D12=1,E12*3000/10,IF(D12=2,E12*1000/10,IF(D12=3,E12*4400/10,IF(D12=4,E12*3280/10))))</f>
        <v>0</v>
      </c>
      <c r="G12" s="30"/>
      <c r="H12" s="30"/>
      <c r="I12" s="30"/>
      <c r="J12" s="30">
        <f>+E12-G12+H12+I12</f>
        <v>0</v>
      </c>
      <c r="K12" s="30" t="b">
        <f>IF(D12=1,J12*3000/10,IF(D12=2,J12*1000/10,IF(D12=3,J12*4400/10,IF(D12=4,J12*3280/10))))</f>
        <v>0</v>
      </c>
      <c r="L12" s="30">
        <f>+K12-F12</f>
        <v>0</v>
      </c>
      <c r="M12" s="30">
        <f>-1*L12</f>
        <v>0</v>
      </c>
      <c r="N12" s="246"/>
      <c r="O12" s="239" t="s">
        <v>57</v>
      </c>
      <c r="P12" s="241"/>
      <c r="Q12" s="310"/>
      <c r="R12" s="46">
        <f>SUM(S12:U12)</f>
        <v>0</v>
      </c>
      <c r="S12" s="30">
        <f>M12*Q12*0.5</f>
        <v>0</v>
      </c>
      <c r="T12" s="30">
        <f>+M12*Q12*0.25</f>
        <v>0</v>
      </c>
      <c r="U12" s="47">
        <f>+M12*Q12*0.25</f>
        <v>0</v>
      </c>
      <c r="V12" s="40"/>
      <c r="W12" s="91" t="str">
        <f>IF(R12=AL12,"OK","NG")</f>
        <v>OK</v>
      </c>
      <c r="Y12" s="93">
        <f>+F12*0.5</f>
        <v>0</v>
      </c>
      <c r="Z12" s="93">
        <f>+F12*0.25</f>
        <v>0</v>
      </c>
      <c r="AA12" s="93">
        <f>+F12*0.25</f>
        <v>0</v>
      </c>
      <c r="AB12" s="93">
        <f>SUM(Y12:AA12)</f>
        <v>0</v>
      </c>
      <c r="AC12" s="90" t="str">
        <f>IF(F12=AB12,"OK","NG")</f>
        <v>NG</v>
      </c>
      <c r="AD12" s="25">
        <f>+ROUNDDOWN(K12*0.5,0)</f>
        <v>0</v>
      </c>
      <c r="AE12" s="25">
        <f>+ROUNDDOWN(K12*0.25,0)</f>
        <v>0</v>
      </c>
      <c r="AF12" s="25">
        <f>+K12-AD12-AE12</f>
        <v>0</v>
      </c>
      <c r="AG12" s="25">
        <f>SUM(AD12:AF12)</f>
        <v>0</v>
      </c>
      <c r="AH12" s="90" t="str">
        <f>IF(K12=AG12,"OK","NG")</f>
        <v>NG</v>
      </c>
      <c r="AI12" s="94">
        <f>+(Y12-AD12)*Q12</f>
        <v>0</v>
      </c>
      <c r="AJ12" s="94">
        <f>+(Z12-AE12)*Q12</f>
        <v>0</v>
      </c>
      <c r="AK12" s="94">
        <f>+(AA12-AF12)*Q12</f>
        <v>0</v>
      </c>
      <c r="AL12" s="94">
        <f>SUM(AI12:AK12)</f>
        <v>0</v>
      </c>
    </row>
    <row r="13" spans="1:38" ht="21" customHeight="1" x14ac:dyDescent="0.55000000000000004">
      <c r="A13" s="246"/>
      <c r="B13" s="249"/>
      <c r="C13" s="32" t="s">
        <v>3</v>
      </c>
      <c r="D13" s="251"/>
      <c r="E13" s="30">
        <v>0</v>
      </c>
      <c r="F13" s="30" t="b">
        <f>IF(D12=1,E13*2000/10,IF(D12=2,E13*600/10,IF(D12=3,E13*2800/10,IF(D12=4,E13*2080/10))))</f>
        <v>0</v>
      </c>
      <c r="G13" s="30"/>
      <c r="H13" s="30"/>
      <c r="I13" s="30"/>
      <c r="J13" s="30">
        <f t="shared" ref="J13:J15" si="0">+E13-G13+H13+I13</f>
        <v>0</v>
      </c>
      <c r="K13" s="30" t="b">
        <f>IF(D12=1,J13*2000/10,IF(D12=2,J13*600/10,IF(D12=3,J13*2800/10,IF(D12=4,J13*2080/10))))</f>
        <v>0</v>
      </c>
      <c r="L13" s="30">
        <f t="shared" ref="L13:L14" si="1">+K13-F13</f>
        <v>0</v>
      </c>
      <c r="M13" s="30">
        <f t="shared" ref="M13:M14" si="2">-1*L13</f>
        <v>0</v>
      </c>
      <c r="N13" s="246"/>
      <c r="O13" s="239"/>
      <c r="P13" s="241"/>
      <c r="Q13" s="310"/>
      <c r="R13" s="46">
        <f t="shared" ref="R13:R14" si="3">SUM(S13:U13)</f>
        <v>0</v>
      </c>
      <c r="S13" s="30">
        <f t="shared" ref="S13:S14" si="4">M13*Q13*0.5</f>
        <v>0</v>
      </c>
      <c r="T13" s="30">
        <f t="shared" ref="T13:T14" si="5">+M13*Q13*0.25</f>
        <v>0</v>
      </c>
      <c r="U13" s="47">
        <f t="shared" ref="U13:U14" si="6">+M13*Q13*0.25</f>
        <v>0</v>
      </c>
      <c r="V13" s="40"/>
      <c r="W13" s="91" t="str">
        <f t="shared" ref="W13:W15" si="7">IF(R13=AL13,"OK","NG")</f>
        <v>OK</v>
      </c>
      <c r="Y13" s="93">
        <f t="shared" ref="Y13:Y15" si="8">+F13*0.5</f>
        <v>0</v>
      </c>
      <c r="Z13" s="93">
        <f t="shared" ref="Z13:Z15" si="9">+F13*0.25</f>
        <v>0</v>
      </c>
      <c r="AA13" s="93">
        <f t="shared" ref="AA13:AA15" si="10">+F13*0.25</f>
        <v>0</v>
      </c>
      <c r="AB13" s="93">
        <f t="shared" ref="AB13:AB14" si="11">SUM(Y13:AA13)</f>
        <v>0</v>
      </c>
      <c r="AC13" s="90" t="str">
        <f t="shared" ref="AC13:AC15" si="12">IF(F13=AB13,"OK","NG")</f>
        <v>NG</v>
      </c>
      <c r="AD13" s="25">
        <f t="shared" ref="AD13:AD14" si="13">+ROUNDDOWN(K13*0.5,0)</f>
        <v>0</v>
      </c>
      <c r="AE13" s="25">
        <f t="shared" ref="AE13:AE14" si="14">+ROUNDDOWN(K13*0.25,0)</f>
        <v>0</v>
      </c>
      <c r="AF13" s="25">
        <f t="shared" ref="AF13:AF14" si="15">+K13-AD13-AE13</f>
        <v>0</v>
      </c>
      <c r="AG13" s="25">
        <f t="shared" ref="AG13:AG14" si="16">SUM(AD13:AF13)</f>
        <v>0</v>
      </c>
      <c r="AH13" s="90" t="str">
        <f t="shared" ref="AH13:AH15" si="17">IF(K13=AG13,"OK","NG")</f>
        <v>NG</v>
      </c>
      <c r="AI13" s="94">
        <f>+(Y13-AD13)*Q12</f>
        <v>0</v>
      </c>
      <c r="AJ13" s="94">
        <f>+(Z13-AE13)*Q12</f>
        <v>0</v>
      </c>
      <c r="AK13" s="94">
        <f>+(AA13-AF13)*Q12</f>
        <v>0</v>
      </c>
      <c r="AL13" s="94">
        <f t="shared" ref="AL13:AL14" si="18">SUM(AI13:AK13)</f>
        <v>0</v>
      </c>
    </row>
    <row r="14" spans="1:38" ht="21" customHeight="1" x14ac:dyDescent="0.55000000000000004">
      <c r="A14" s="246"/>
      <c r="B14" s="249"/>
      <c r="C14" s="32" t="s">
        <v>4</v>
      </c>
      <c r="D14" s="251"/>
      <c r="E14" s="30">
        <v>0</v>
      </c>
      <c r="F14" s="30" t="b">
        <f>IF(D12=1,E14*240/10,IF(D12=2,E14*80/10,IF(D12=3,E14*400/10,IF(D12=4,E14*280/10))))</f>
        <v>0</v>
      </c>
      <c r="G14" s="30"/>
      <c r="H14" s="30"/>
      <c r="I14" s="30"/>
      <c r="J14" s="30">
        <f t="shared" si="0"/>
        <v>0</v>
      </c>
      <c r="K14" s="30" t="b">
        <f>IF(D12=1,J14*240/10,IF(D12=2,J14*80/10,IF(D12=3,J14*400/10,IF(D12=4,J14*280/10))))</f>
        <v>0</v>
      </c>
      <c r="L14" s="30">
        <f t="shared" si="1"/>
        <v>0</v>
      </c>
      <c r="M14" s="30">
        <f t="shared" si="2"/>
        <v>0</v>
      </c>
      <c r="N14" s="246"/>
      <c r="O14" s="239"/>
      <c r="P14" s="241"/>
      <c r="Q14" s="310"/>
      <c r="R14" s="46">
        <f t="shared" si="3"/>
        <v>0</v>
      </c>
      <c r="S14" s="30">
        <f t="shared" si="4"/>
        <v>0</v>
      </c>
      <c r="T14" s="30">
        <f t="shared" si="5"/>
        <v>0</v>
      </c>
      <c r="U14" s="47">
        <f t="shared" si="6"/>
        <v>0</v>
      </c>
      <c r="V14" s="40"/>
      <c r="W14" s="91" t="str">
        <f t="shared" si="7"/>
        <v>OK</v>
      </c>
      <c r="Y14" s="93">
        <f t="shared" si="8"/>
        <v>0</v>
      </c>
      <c r="Z14" s="93">
        <f t="shared" si="9"/>
        <v>0</v>
      </c>
      <c r="AA14" s="93">
        <f t="shared" si="10"/>
        <v>0</v>
      </c>
      <c r="AB14" s="93">
        <f t="shared" si="11"/>
        <v>0</v>
      </c>
      <c r="AC14" s="90" t="str">
        <f t="shared" si="12"/>
        <v>NG</v>
      </c>
      <c r="AD14" s="25">
        <f t="shared" si="13"/>
        <v>0</v>
      </c>
      <c r="AE14" s="25">
        <f t="shared" si="14"/>
        <v>0</v>
      </c>
      <c r="AF14" s="25">
        <f t="shared" si="15"/>
        <v>0</v>
      </c>
      <c r="AG14" s="25">
        <f t="shared" si="16"/>
        <v>0</v>
      </c>
      <c r="AH14" s="90" t="str">
        <f t="shared" si="17"/>
        <v>NG</v>
      </c>
      <c r="AI14" s="94">
        <f>+(Y14-AD14)*Q12</f>
        <v>0</v>
      </c>
      <c r="AJ14" s="94">
        <f>+(Z14-AE14)*Q12</f>
        <v>0</v>
      </c>
      <c r="AK14" s="94">
        <f>+(AA14-AF14)*Q12</f>
        <v>0</v>
      </c>
      <c r="AL14" s="94">
        <f t="shared" si="18"/>
        <v>0</v>
      </c>
    </row>
    <row r="15" spans="1:38" ht="21" customHeight="1" x14ac:dyDescent="0.55000000000000004">
      <c r="A15" s="247"/>
      <c r="B15" s="250"/>
      <c r="C15" s="32" t="s">
        <v>48</v>
      </c>
      <c r="D15" s="251"/>
      <c r="E15" s="30">
        <f>SUM(E12:E14)</f>
        <v>0</v>
      </c>
      <c r="F15" s="30"/>
      <c r="G15" s="30">
        <f t="shared" ref="G15:I15" si="19">SUM(G12:G14)</f>
        <v>0</v>
      </c>
      <c r="H15" s="30">
        <f t="shared" si="19"/>
        <v>0</v>
      </c>
      <c r="I15" s="30">
        <f t="shared" si="19"/>
        <v>0</v>
      </c>
      <c r="J15" s="30">
        <f t="shared" si="0"/>
        <v>0</v>
      </c>
      <c r="K15" s="30"/>
      <c r="L15" s="30">
        <f>SUM(L12:L14)</f>
        <v>0</v>
      </c>
      <c r="M15" s="30">
        <f>SUM(M12:M14)</f>
        <v>0</v>
      </c>
      <c r="N15" s="247"/>
      <c r="O15" s="240"/>
      <c r="P15" s="242"/>
      <c r="Q15" s="311"/>
      <c r="R15" s="46">
        <f t="shared" ref="R15:U15" si="20">SUM(R12:R14)</f>
        <v>0</v>
      </c>
      <c r="S15" s="30">
        <f t="shared" si="20"/>
        <v>0</v>
      </c>
      <c r="T15" s="30">
        <f t="shared" si="20"/>
        <v>0</v>
      </c>
      <c r="U15" s="47">
        <f t="shared" si="20"/>
        <v>0</v>
      </c>
      <c r="V15" s="40"/>
      <c r="W15" s="91" t="str">
        <f t="shared" si="7"/>
        <v>OK</v>
      </c>
      <c r="Y15" s="93">
        <f t="shared" si="8"/>
        <v>0</v>
      </c>
      <c r="Z15" s="93">
        <f t="shared" si="9"/>
        <v>0</v>
      </c>
      <c r="AA15" s="93">
        <f t="shared" si="10"/>
        <v>0</v>
      </c>
      <c r="AB15" s="93">
        <f>SUM(AB12:AB14)</f>
        <v>0</v>
      </c>
      <c r="AC15" s="90" t="str">
        <f t="shared" si="12"/>
        <v>OK</v>
      </c>
      <c r="AD15" s="25">
        <f>SUM(AD12:AD14)</f>
        <v>0</v>
      </c>
      <c r="AE15" s="25">
        <f>SUM(AE12:AE14)</f>
        <v>0</v>
      </c>
      <c r="AF15" s="25">
        <f>SUM(AF12:AF14)</f>
        <v>0</v>
      </c>
      <c r="AG15" s="25">
        <f>SUM(AG12:AG14)</f>
        <v>0</v>
      </c>
      <c r="AH15" s="90" t="str">
        <f t="shared" si="17"/>
        <v>OK</v>
      </c>
      <c r="AI15" s="94">
        <f>SUM(AI12:AI14)</f>
        <v>0</v>
      </c>
      <c r="AJ15" s="94">
        <f>SUM(AJ12:AJ14)</f>
        <v>0</v>
      </c>
      <c r="AK15" s="94">
        <f>SUM(AK12:AK14)</f>
        <v>0</v>
      </c>
      <c r="AL15" s="94">
        <f>SUM(AL12:AL14)</f>
        <v>0</v>
      </c>
    </row>
    <row r="16" spans="1:38" ht="21" customHeight="1" x14ac:dyDescent="0.55000000000000004">
      <c r="A16" s="324"/>
      <c r="B16" s="324"/>
      <c r="C16" s="324"/>
      <c r="D16" s="324"/>
      <c r="E16" s="324"/>
      <c r="F16" s="324"/>
      <c r="G16" s="324"/>
      <c r="H16" s="324"/>
      <c r="I16" s="324"/>
      <c r="J16" s="30"/>
      <c r="K16" s="30"/>
      <c r="L16" s="30"/>
      <c r="M16" s="30"/>
      <c r="N16" s="31"/>
      <c r="O16" s="31"/>
      <c r="P16" s="31"/>
      <c r="Q16" s="84"/>
      <c r="R16" s="44"/>
      <c r="S16" s="23"/>
      <c r="T16" s="23"/>
      <c r="U16" s="45"/>
      <c r="V16" s="40"/>
      <c r="Y16" s="23"/>
      <c r="Z16" s="23"/>
      <c r="AA16" s="23"/>
      <c r="AB16" s="23"/>
      <c r="AD16" s="23"/>
      <c r="AE16" s="23"/>
      <c r="AF16" s="23"/>
      <c r="AG16" s="23"/>
      <c r="AI16" s="95"/>
      <c r="AJ16" s="95"/>
      <c r="AK16" s="95"/>
      <c r="AL16" s="95"/>
    </row>
    <row r="17" spans="1:38" ht="21" customHeight="1" x14ac:dyDescent="0.55000000000000004">
      <c r="A17" s="245"/>
      <c r="B17" s="248" t="s">
        <v>40</v>
      </c>
      <c r="C17" s="106" t="s">
        <v>2</v>
      </c>
      <c r="D17" s="251"/>
      <c r="E17" s="30"/>
      <c r="F17" s="30" t="b">
        <f>IF(D17=1,E17*3000/10,IF(D17=2,E17*1000/10,IF(D17=3,E17*4400/10,IF(D17=4,E17*3280/10))))</f>
        <v>0</v>
      </c>
      <c r="G17" s="30"/>
      <c r="H17" s="30"/>
      <c r="I17" s="30"/>
      <c r="J17" s="30">
        <f t="shared" ref="J17:J19" si="21">+E17-G17+H17+I17</f>
        <v>0</v>
      </c>
      <c r="K17" s="30" t="b">
        <f>IF(D17=1,J17*3000/10,IF(D17=2,J17*1000/10,IF(D17=3,J17*4400/10,IF(D17=4,J17*3280/10))))</f>
        <v>0</v>
      </c>
      <c r="L17" s="30">
        <f>+K17-F17</f>
        <v>0</v>
      </c>
      <c r="M17" s="30">
        <f>-1*L17</f>
        <v>0</v>
      </c>
      <c r="N17" s="246"/>
      <c r="O17" s="239" t="s">
        <v>40</v>
      </c>
      <c r="P17" s="241"/>
      <c r="Q17" s="310"/>
      <c r="R17" s="46">
        <f>SUM(S17:U17)</f>
        <v>0</v>
      </c>
      <c r="S17" s="30">
        <f>M17*Q17*0.5</f>
        <v>0</v>
      </c>
      <c r="T17" s="30">
        <f>+M17*Q17*0.25</f>
        <v>0</v>
      </c>
      <c r="U17" s="47">
        <f>+M17*Q17*0.25</f>
        <v>0</v>
      </c>
      <c r="V17" s="40"/>
      <c r="W17" s="91" t="str">
        <f>IF(R17=AL17,"OK","NG")</f>
        <v>OK</v>
      </c>
      <c r="Y17" s="93">
        <f t="shared" ref="Y17:Y20" si="22">+F17*0.5</f>
        <v>0</v>
      </c>
      <c r="Z17" s="93">
        <f t="shared" ref="Z17:Z20" si="23">+F17*0.25</f>
        <v>0</v>
      </c>
      <c r="AA17" s="93">
        <f t="shared" ref="AA17:AA20" si="24">+F17*0.25</f>
        <v>0</v>
      </c>
      <c r="AB17" s="93">
        <f t="shared" ref="AB17:AB19" si="25">SUM(Y17:AA17)</f>
        <v>0</v>
      </c>
      <c r="AC17" s="90" t="str">
        <f>IF(F17=AB17,"OK","NG")</f>
        <v>NG</v>
      </c>
      <c r="AD17" s="25">
        <f>+ROUNDDOWN(K17*0.5,0)</f>
        <v>0</v>
      </c>
      <c r="AE17" s="25">
        <f>+ROUNDDOWN(K17*0.25,0)</f>
        <v>0</v>
      </c>
      <c r="AF17" s="25">
        <f>+K17-AD17-AE17</f>
        <v>0</v>
      </c>
      <c r="AG17" s="25">
        <f>SUM(AD17:AF17)</f>
        <v>0</v>
      </c>
      <c r="AH17" s="90" t="str">
        <f>IF(K17=AG17,"OK","NG")</f>
        <v>NG</v>
      </c>
      <c r="AI17" s="94">
        <f>+(Y17-AD17)*Q17</f>
        <v>0</v>
      </c>
      <c r="AJ17" s="94">
        <f>+(Z17-AE17)*Q17</f>
        <v>0</v>
      </c>
      <c r="AK17" s="94">
        <f>+(AA17-AF17)*Q17</f>
        <v>0</v>
      </c>
      <c r="AL17" s="94">
        <f>SUM(AI17:AK17)</f>
        <v>0</v>
      </c>
    </row>
    <row r="18" spans="1:38" ht="21" customHeight="1" x14ac:dyDescent="0.55000000000000004">
      <c r="A18" s="246"/>
      <c r="B18" s="249"/>
      <c r="C18" s="106" t="s">
        <v>3</v>
      </c>
      <c r="D18" s="251"/>
      <c r="E18" s="30"/>
      <c r="F18" s="30" t="b">
        <f>IF(D17=1,E18*2000/10,IF(D17=2,E18*600/10,IF(D17=3,E18*2800/10,IF(D17=4,E18*2080/10))))</f>
        <v>0</v>
      </c>
      <c r="G18" s="30"/>
      <c r="H18" s="30"/>
      <c r="I18" s="30"/>
      <c r="J18" s="30">
        <f t="shared" si="21"/>
        <v>0</v>
      </c>
      <c r="K18" s="30" t="b">
        <f>IF(D17=1,J18*2000/10,IF(D17=2,J18*600/10,IF(D17=3,J18*2800/10,IF(D17=4,J18*2080/10))))</f>
        <v>0</v>
      </c>
      <c r="L18" s="30">
        <f t="shared" ref="L18:L19" si="26">+K18-F18</f>
        <v>0</v>
      </c>
      <c r="M18" s="30">
        <f t="shared" ref="M18:M19" si="27">-1*L18</f>
        <v>0</v>
      </c>
      <c r="N18" s="246"/>
      <c r="O18" s="239"/>
      <c r="P18" s="241"/>
      <c r="Q18" s="310"/>
      <c r="R18" s="46">
        <f t="shared" ref="R18:R19" si="28">SUM(S18:U18)</f>
        <v>0</v>
      </c>
      <c r="S18" s="30">
        <f t="shared" ref="S18:S19" si="29">M18*Q18*0.5</f>
        <v>0</v>
      </c>
      <c r="T18" s="30">
        <f t="shared" ref="T18:T19" si="30">+M18*Q18*0.25</f>
        <v>0</v>
      </c>
      <c r="U18" s="47">
        <f t="shared" ref="U18:U19" si="31">+M18*Q18*0.25</f>
        <v>0</v>
      </c>
      <c r="V18" s="40"/>
      <c r="W18" s="91" t="str">
        <f t="shared" ref="W18:W20" si="32">IF(R18=AL18,"OK","NG")</f>
        <v>OK</v>
      </c>
      <c r="Y18" s="93">
        <f t="shared" si="22"/>
        <v>0</v>
      </c>
      <c r="Z18" s="93">
        <f t="shared" si="23"/>
        <v>0</v>
      </c>
      <c r="AA18" s="93">
        <f t="shared" si="24"/>
        <v>0</v>
      </c>
      <c r="AB18" s="93">
        <f t="shared" si="25"/>
        <v>0</v>
      </c>
      <c r="AC18" s="90" t="str">
        <f t="shared" ref="AC18:AC20" si="33">IF(F18=AB18,"OK","NG")</f>
        <v>NG</v>
      </c>
      <c r="AD18" s="25">
        <f t="shared" ref="AD18:AD19" si="34">+ROUNDDOWN(K18*0.5,0)</f>
        <v>0</v>
      </c>
      <c r="AE18" s="25">
        <f t="shared" ref="AE18:AE19" si="35">+ROUNDDOWN(K18*0.25,0)</f>
        <v>0</v>
      </c>
      <c r="AF18" s="25">
        <f t="shared" ref="AF18:AF19" si="36">+K18-AD18-AE18</f>
        <v>0</v>
      </c>
      <c r="AG18" s="25">
        <f t="shared" ref="AG18:AG19" si="37">SUM(AD18:AF18)</f>
        <v>0</v>
      </c>
      <c r="AH18" s="90" t="str">
        <f t="shared" ref="AH18:AH20" si="38">IF(K18=AG18,"OK","NG")</f>
        <v>NG</v>
      </c>
      <c r="AI18" s="94">
        <f>+(Y18-AD18)*Q17</f>
        <v>0</v>
      </c>
      <c r="AJ18" s="94">
        <f>+(Z18-AE18)*Q17</f>
        <v>0</v>
      </c>
      <c r="AK18" s="94">
        <f>+(AA18-AF18)*Q17</f>
        <v>0</v>
      </c>
      <c r="AL18" s="94">
        <f t="shared" ref="AL18:AL19" si="39">SUM(AI18:AK18)</f>
        <v>0</v>
      </c>
    </row>
    <row r="19" spans="1:38" ht="21" customHeight="1" x14ac:dyDescent="0.55000000000000004">
      <c r="A19" s="246"/>
      <c r="B19" s="249"/>
      <c r="C19" s="106" t="s">
        <v>4</v>
      </c>
      <c r="D19" s="251"/>
      <c r="E19" s="30"/>
      <c r="F19" s="30" t="b">
        <f>IF(D17=1,E19*240/10,IF(D17=2,E19*80/10,IF(D17=3,E19*400/10,IF(D17=4,E19*280/10))))</f>
        <v>0</v>
      </c>
      <c r="G19" s="30"/>
      <c r="H19" s="30"/>
      <c r="I19" s="30"/>
      <c r="J19" s="30">
        <f t="shared" si="21"/>
        <v>0</v>
      </c>
      <c r="K19" s="30" t="b">
        <f>IF(D17=1,J19*240/10,IF(D17=2,J19*80/10,IF(D17=3,J19*400/10,IF(D17=4,J19*280/10))))</f>
        <v>0</v>
      </c>
      <c r="L19" s="30">
        <f t="shared" si="26"/>
        <v>0</v>
      </c>
      <c r="M19" s="30">
        <f t="shared" si="27"/>
        <v>0</v>
      </c>
      <c r="N19" s="246"/>
      <c r="O19" s="239"/>
      <c r="P19" s="241"/>
      <c r="Q19" s="310"/>
      <c r="R19" s="46">
        <f t="shared" si="28"/>
        <v>0</v>
      </c>
      <c r="S19" s="30">
        <f t="shared" si="29"/>
        <v>0</v>
      </c>
      <c r="T19" s="30">
        <f t="shared" si="30"/>
        <v>0</v>
      </c>
      <c r="U19" s="47">
        <f t="shared" si="31"/>
        <v>0</v>
      </c>
      <c r="V19" s="40"/>
      <c r="W19" s="91" t="str">
        <f t="shared" si="32"/>
        <v>OK</v>
      </c>
      <c r="Y19" s="93">
        <f t="shared" si="22"/>
        <v>0</v>
      </c>
      <c r="Z19" s="93">
        <f t="shared" si="23"/>
        <v>0</v>
      </c>
      <c r="AA19" s="93">
        <f t="shared" si="24"/>
        <v>0</v>
      </c>
      <c r="AB19" s="93">
        <f t="shared" si="25"/>
        <v>0</v>
      </c>
      <c r="AC19" s="90" t="str">
        <f t="shared" si="33"/>
        <v>NG</v>
      </c>
      <c r="AD19" s="25">
        <f t="shared" si="34"/>
        <v>0</v>
      </c>
      <c r="AE19" s="25">
        <f t="shared" si="35"/>
        <v>0</v>
      </c>
      <c r="AF19" s="25">
        <f t="shared" si="36"/>
        <v>0</v>
      </c>
      <c r="AG19" s="25">
        <f t="shared" si="37"/>
        <v>0</v>
      </c>
      <c r="AH19" s="90" t="str">
        <f t="shared" si="38"/>
        <v>NG</v>
      </c>
      <c r="AI19" s="94">
        <f>+(Y19-AD19)*Q17</f>
        <v>0</v>
      </c>
      <c r="AJ19" s="94">
        <f>+(Z19-AE19)*Q17</f>
        <v>0</v>
      </c>
      <c r="AK19" s="94">
        <f>+(AA19-AF19)*Q17</f>
        <v>0</v>
      </c>
      <c r="AL19" s="94">
        <f t="shared" si="39"/>
        <v>0</v>
      </c>
    </row>
    <row r="20" spans="1:38" ht="21" customHeight="1" x14ac:dyDescent="0.55000000000000004">
      <c r="A20" s="247"/>
      <c r="B20" s="250"/>
      <c r="C20" s="106" t="s">
        <v>48</v>
      </c>
      <c r="D20" s="251"/>
      <c r="E20" s="30">
        <f>SUM(E17:E19)</f>
        <v>0</v>
      </c>
      <c r="F20" s="30"/>
      <c r="G20" s="30">
        <f t="shared" ref="G20:I20" si="40">SUM(G17:G19)</f>
        <v>0</v>
      </c>
      <c r="H20" s="30">
        <f t="shared" si="40"/>
        <v>0</v>
      </c>
      <c r="I20" s="30">
        <f t="shared" si="40"/>
        <v>0</v>
      </c>
      <c r="J20" s="30">
        <f>SUM(J17:J19)</f>
        <v>0</v>
      </c>
      <c r="K20" s="30"/>
      <c r="L20" s="30">
        <f>SUM(L17:L19)</f>
        <v>0</v>
      </c>
      <c r="M20" s="30">
        <f>SUM(M17:M19)</f>
        <v>0</v>
      </c>
      <c r="N20" s="247"/>
      <c r="O20" s="240"/>
      <c r="P20" s="242"/>
      <c r="Q20" s="311"/>
      <c r="R20" s="46">
        <f t="shared" ref="R20:U20" si="41">SUM(R17:R19)</f>
        <v>0</v>
      </c>
      <c r="S20" s="30">
        <f t="shared" si="41"/>
        <v>0</v>
      </c>
      <c r="T20" s="30">
        <f t="shared" si="41"/>
        <v>0</v>
      </c>
      <c r="U20" s="47">
        <f t="shared" si="41"/>
        <v>0</v>
      </c>
      <c r="V20" s="40"/>
      <c r="W20" s="91" t="str">
        <f t="shared" si="32"/>
        <v>OK</v>
      </c>
      <c r="Y20" s="93">
        <f t="shared" si="22"/>
        <v>0</v>
      </c>
      <c r="Z20" s="93">
        <f t="shared" si="23"/>
        <v>0</v>
      </c>
      <c r="AA20" s="93">
        <f t="shared" si="24"/>
        <v>0</v>
      </c>
      <c r="AB20" s="93">
        <f t="shared" ref="AB20" si="42">SUM(AB17:AB19)</f>
        <v>0</v>
      </c>
      <c r="AC20" s="90" t="str">
        <f t="shared" si="33"/>
        <v>OK</v>
      </c>
      <c r="AD20" s="25">
        <f>SUM(AD17:AD19)</f>
        <v>0</v>
      </c>
      <c r="AE20" s="25">
        <f>SUM(AE17:AE19)</f>
        <v>0</v>
      </c>
      <c r="AF20" s="25">
        <f>SUM(AF17:AF19)</f>
        <v>0</v>
      </c>
      <c r="AG20" s="25">
        <f>SUM(AG17:AG19)</f>
        <v>0</v>
      </c>
      <c r="AH20" s="90" t="str">
        <f t="shared" si="38"/>
        <v>OK</v>
      </c>
      <c r="AI20" s="94">
        <f>SUM(AI17:AI19)</f>
        <v>0</v>
      </c>
      <c r="AJ20" s="94">
        <f>SUM(AJ17:AJ19)</f>
        <v>0</v>
      </c>
      <c r="AK20" s="94">
        <f>SUM(AK17:AK19)</f>
        <v>0</v>
      </c>
      <c r="AL20" s="94">
        <f>SUM(AL17:AL19)</f>
        <v>0</v>
      </c>
    </row>
    <row r="21" spans="1:38" ht="21" customHeight="1" x14ac:dyDescent="0.55000000000000004">
      <c r="A21" s="324"/>
      <c r="B21" s="324"/>
      <c r="C21" s="324"/>
      <c r="D21" s="324"/>
      <c r="E21" s="324"/>
      <c r="F21" s="324"/>
      <c r="G21" s="324"/>
      <c r="H21" s="324"/>
      <c r="I21" s="324"/>
      <c r="J21" s="30"/>
      <c r="K21" s="30"/>
      <c r="L21" s="30"/>
      <c r="M21" s="30"/>
      <c r="N21" s="31"/>
      <c r="O21" s="31"/>
      <c r="P21" s="31"/>
      <c r="Q21" s="84"/>
      <c r="R21" s="44"/>
      <c r="S21" s="23"/>
      <c r="T21" s="23"/>
      <c r="U21" s="45"/>
      <c r="V21" s="40"/>
      <c r="Y21" s="23"/>
      <c r="Z21" s="23"/>
      <c r="AA21" s="23"/>
      <c r="AB21" s="23"/>
      <c r="AD21" s="23"/>
      <c r="AE21" s="23"/>
      <c r="AF21" s="23"/>
      <c r="AG21" s="23"/>
      <c r="AI21" s="95"/>
      <c r="AJ21" s="95"/>
      <c r="AK21" s="95"/>
      <c r="AL21" s="95"/>
    </row>
    <row r="22" spans="1:38" ht="21" customHeight="1" x14ac:dyDescent="0.55000000000000004">
      <c r="A22" s="245"/>
      <c r="B22" s="248" t="s">
        <v>40</v>
      </c>
      <c r="C22" s="32" t="s">
        <v>2</v>
      </c>
      <c r="D22" s="251"/>
      <c r="E22" s="30"/>
      <c r="F22" s="30" t="b">
        <f>IF(D22=1,E22*3000/10,IF(D22=2,E22*1000/10,IF(D22=3,E22*4400/10,IF(D22=4,E22*3280/10))))</f>
        <v>0</v>
      </c>
      <c r="G22" s="30"/>
      <c r="H22" s="30"/>
      <c r="I22" s="30"/>
      <c r="J22" s="30">
        <f t="shared" ref="J22:J24" si="43">+E22-G22+H22+I22</f>
        <v>0</v>
      </c>
      <c r="K22" s="30" t="b">
        <f>IF(D22=1,J22*3000/10,IF(D22=2,J22*1000/10,IF(D22=3,J22*4400/10,IF(D22=4,J22*3280/10))))</f>
        <v>0</v>
      </c>
      <c r="L22" s="30">
        <f>+K22-F22</f>
        <v>0</v>
      </c>
      <c r="M22" s="30">
        <f>-1*L22</f>
        <v>0</v>
      </c>
      <c r="N22" s="246"/>
      <c r="O22" s="239" t="s">
        <v>57</v>
      </c>
      <c r="P22" s="241"/>
      <c r="Q22" s="310"/>
      <c r="R22" s="46">
        <f>SUM(S22:U22)</f>
        <v>0</v>
      </c>
      <c r="S22" s="30">
        <f>M22*Q22*0.5</f>
        <v>0</v>
      </c>
      <c r="T22" s="30">
        <f>+M22*Q22*0.25</f>
        <v>0</v>
      </c>
      <c r="U22" s="47">
        <f>+M22*Q22*0.25</f>
        <v>0</v>
      </c>
      <c r="V22" s="40"/>
      <c r="W22" s="91" t="str">
        <f>IF(R22=AL22,"OK","NG")</f>
        <v>OK</v>
      </c>
      <c r="Y22" s="93">
        <f t="shared" ref="Y22:Y25" si="44">+F22*0.5</f>
        <v>0</v>
      </c>
      <c r="Z22" s="93">
        <f t="shared" ref="Z22:Z25" si="45">+F22*0.25</f>
        <v>0</v>
      </c>
      <c r="AA22" s="93">
        <f t="shared" ref="AA22:AA25" si="46">+F22*0.25</f>
        <v>0</v>
      </c>
      <c r="AB22" s="93">
        <f t="shared" ref="AB22:AB24" si="47">SUM(Y22:AA22)</f>
        <v>0</v>
      </c>
      <c r="AC22" s="90" t="str">
        <f>IF(F22=AB22,"OK","NG")</f>
        <v>NG</v>
      </c>
      <c r="AD22" s="25">
        <f>+ROUNDDOWN(K22*0.5,0)</f>
        <v>0</v>
      </c>
      <c r="AE22" s="25">
        <f>+ROUNDDOWN(K22*0.25,0)</f>
        <v>0</v>
      </c>
      <c r="AF22" s="25">
        <f>+K22-AD22-AE22</f>
        <v>0</v>
      </c>
      <c r="AG22" s="25">
        <f>SUM(AD22:AF22)</f>
        <v>0</v>
      </c>
      <c r="AH22" s="90" t="str">
        <f>IF(K22=AG22,"OK","NG")</f>
        <v>NG</v>
      </c>
      <c r="AI22" s="94">
        <f>+(Y22-AD22)*Q22</f>
        <v>0</v>
      </c>
      <c r="AJ22" s="94">
        <f>+(Z22-AE22)*Q22</f>
        <v>0</v>
      </c>
      <c r="AK22" s="94">
        <f>+(AA22-AF22)*Q22</f>
        <v>0</v>
      </c>
      <c r="AL22" s="94">
        <f>SUM(AI22:AK22)</f>
        <v>0</v>
      </c>
    </row>
    <row r="23" spans="1:38" ht="21" customHeight="1" x14ac:dyDescent="0.55000000000000004">
      <c r="A23" s="246"/>
      <c r="B23" s="249"/>
      <c r="C23" s="32" t="s">
        <v>3</v>
      </c>
      <c r="D23" s="251"/>
      <c r="E23" s="30"/>
      <c r="F23" s="30" t="b">
        <f>IF(D22=1,E23*2000/10,IF(D22=2,E23*600/10,IF(D22=3,E23*2800/10,IF(D22=4,E23*2080/10))))</f>
        <v>0</v>
      </c>
      <c r="G23" s="30"/>
      <c r="H23" s="30"/>
      <c r="I23" s="30"/>
      <c r="J23" s="30">
        <f t="shared" si="43"/>
        <v>0</v>
      </c>
      <c r="K23" s="30" t="b">
        <f>IF(D22=1,J23*2000/10,IF(D22=2,J23*600/10,IF(D22=3,J23*2800/10,IF(D22=4,J23*2080/10))))</f>
        <v>0</v>
      </c>
      <c r="L23" s="30">
        <f t="shared" ref="L23:L24" si="48">+K23-F23</f>
        <v>0</v>
      </c>
      <c r="M23" s="30">
        <f t="shared" ref="M23:M24" si="49">-1*L23</f>
        <v>0</v>
      </c>
      <c r="N23" s="246"/>
      <c r="O23" s="239"/>
      <c r="P23" s="241"/>
      <c r="Q23" s="310"/>
      <c r="R23" s="46">
        <f t="shared" ref="R23:R24" si="50">SUM(S23:U23)</f>
        <v>0</v>
      </c>
      <c r="S23" s="30">
        <f t="shared" ref="S23:S24" si="51">M23*Q23*0.5</f>
        <v>0</v>
      </c>
      <c r="T23" s="30">
        <f t="shared" ref="T23:T24" si="52">+M23*Q23*0.25</f>
        <v>0</v>
      </c>
      <c r="U23" s="47">
        <f t="shared" ref="U23:U24" si="53">+M23*Q23*0.25</f>
        <v>0</v>
      </c>
      <c r="V23" s="40"/>
      <c r="W23" s="91" t="str">
        <f t="shared" ref="W23:W25" si="54">IF(R23=AL23,"OK","NG")</f>
        <v>OK</v>
      </c>
      <c r="Y23" s="93">
        <f t="shared" si="44"/>
        <v>0</v>
      </c>
      <c r="Z23" s="93">
        <f t="shared" si="45"/>
        <v>0</v>
      </c>
      <c r="AA23" s="93">
        <f t="shared" si="46"/>
        <v>0</v>
      </c>
      <c r="AB23" s="93">
        <f t="shared" si="47"/>
        <v>0</v>
      </c>
      <c r="AC23" s="90" t="str">
        <f t="shared" ref="AC23:AC25" si="55">IF(F23=AB23,"OK","NG")</f>
        <v>NG</v>
      </c>
      <c r="AD23" s="25">
        <f t="shared" ref="AD23:AD24" si="56">+ROUNDDOWN(K23*0.5,0)</f>
        <v>0</v>
      </c>
      <c r="AE23" s="25">
        <f t="shared" ref="AE23:AE24" si="57">+ROUNDDOWN(K23*0.25,0)</f>
        <v>0</v>
      </c>
      <c r="AF23" s="25">
        <f t="shared" ref="AF23:AF24" si="58">+K23-AD23-AE23</f>
        <v>0</v>
      </c>
      <c r="AG23" s="25">
        <f t="shared" ref="AG23:AG24" si="59">SUM(AD23:AF23)</f>
        <v>0</v>
      </c>
      <c r="AH23" s="90" t="str">
        <f t="shared" ref="AH23:AH25" si="60">IF(K23=AG23,"OK","NG")</f>
        <v>NG</v>
      </c>
      <c r="AI23" s="94">
        <f>+(Y23-AD23)*Q22</f>
        <v>0</v>
      </c>
      <c r="AJ23" s="94">
        <f>+(Z23-AE23)*Q22</f>
        <v>0</v>
      </c>
      <c r="AK23" s="94">
        <f>+(AA23-AF23)*Q22</f>
        <v>0</v>
      </c>
      <c r="AL23" s="94">
        <f t="shared" ref="AL23:AL24" si="61">SUM(AI23:AK23)</f>
        <v>0</v>
      </c>
    </row>
    <row r="24" spans="1:38" ht="21" customHeight="1" x14ac:dyDescent="0.55000000000000004">
      <c r="A24" s="246"/>
      <c r="B24" s="249"/>
      <c r="C24" s="32" t="s">
        <v>4</v>
      </c>
      <c r="D24" s="251"/>
      <c r="E24" s="30"/>
      <c r="F24" s="30" t="b">
        <f>IF(D22=1,E24*240/10,IF(D22=2,E24*80/10,IF(D22=3,E24*400/10,IF(D22=4,E24*280/10))))</f>
        <v>0</v>
      </c>
      <c r="G24" s="30"/>
      <c r="H24" s="30"/>
      <c r="I24" s="30"/>
      <c r="J24" s="30">
        <f t="shared" si="43"/>
        <v>0</v>
      </c>
      <c r="K24" s="30" t="b">
        <f>IF(D22=1,J24*240/10,IF(D22=2,J24*80/10,IF(D22=3,J24*400/10,IF(D22=4,J24*280/10))))</f>
        <v>0</v>
      </c>
      <c r="L24" s="30">
        <f t="shared" si="48"/>
        <v>0</v>
      </c>
      <c r="M24" s="30">
        <f t="shared" si="49"/>
        <v>0</v>
      </c>
      <c r="N24" s="246"/>
      <c r="O24" s="239"/>
      <c r="P24" s="241"/>
      <c r="Q24" s="310"/>
      <c r="R24" s="46">
        <f t="shared" si="50"/>
        <v>0</v>
      </c>
      <c r="S24" s="30">
        <f t="shared" si="51"/>
        <v>0</v>
      </c>
      <c r="T24" s="30">
        <f t="shared" si="52"/>
        <v>0</v>
      </c>
      <c r="U24" s="47">
        <f t="shared" si="53"/>
        <v>0</v>
      </c>
      <c r="V24" s="40"/>
      <c r="W24" s="91" t="str">
        <f t="shared" si="54"/>
        <v>OK</v>
      </c>
      <c r="Y24" s="93">
        <f t="shared" si="44"/>
        <v>0</v>
      </c>
      <c r="Z24" s="93">
        <f t="shared" si="45"/>
        <v>0</v>
      </c>
      <c r="AA24" s="93">
        <f t="shared" si="46"/>
        <v>0</v>
      </c>
      <c r="AB24" s="93">
        <f t="shared" si="47"/>
        <v>0</v>
      </c>
      <c r="AC24" s="90" t="str">
        <f t="shared" si="55"/>
        <v>NG</v>
      </c>
      <c r="AD24" s="25">
        <f t="shared" si="56"/>
        <v>0</v>
      </c>
      <c r="AE24" s="25">
        <f t="shared" si="57"/>
        <v>0</v>
      </c>
      <c r="AF24" s="25">
        <f t="shared" si="58"/>
        <v>0</v>
      </c>
      <c r="AG24" s="25">
        <f t="shared" si="59"/>
        <v>0</v>
      </c>
      <c r="AH24" s="90" t="str">
        <f t="shared" si="60"/>
        <v>NG</v>
      </c>
      <c r="AI24" s="94">
        <f>+(Y24-AD24)*Q22</f>
        <v>0</v>
      </c>
      <c r="AJ24" s="94">
        <f>+(Z24-AE24)*Q22</f>
        <v>0</v>
      </c>
      <c r="AK24" s="94">
        <f>+(AA24-AF24)*Q22</f>
        <v>0</v>
      </c>
      <c r="AL24" s="94">
        <f t="shared" si="61"/>
        <v>0</v>
      </c>
    </row>
    <row r="25" spans="1:38" ht="21" customHeight="1" x14ac:dyDescent="0.55000000000000004">
      <c r="A25" s="247"/>
      <c r="B25" s="250"/>
      <c r="C25" s="32" t="s">
        <v>48</v>
      </c>
      <c r="D25" s="251"/>
      <c r="E25" s="30">
        <f>SUM(E22:E24)</f>
        <v>0</v>
      </c>
      <c r="F25" s="30"/>
      <c r="G25" s="30">
        <f t="shared" ref="G25" si="62">SUM(G22:G24)</f>
        <v>0</v>
      </c>
      <c r="H25" s="30">
        <f t="shared" ref="H25" si="63">SUM(H22:H24)</f>
        <v>0</v>
      </c>
      <c r="I25" s="30">
        <f t="shared" ref="I25" si="64">SUM(I22:I24)</f>
        <v>0</v>
      </c>
      <c r="J25" s="30">
        <f>SUM(J22:J24)</f>
        <v>0</v>
      </c>
      <c r="K25" s="30"/>
      <c r="L25" s="30">
        <f>SUM(L22:L24)</f>
        <v>0</v>
      </c>
      <c r="M25" s="30">
        <f>SUM(M22:M24)</f>
        <v>0</v>
      </c>
      <c r="N25" s="247"/>
      <c r="O25" s="240"/>
      <c r="P25" s="242"/>
      <c r="Q25" s="311"/>
      <c r="R25" s="46">
        <f t="shared" ref="R25" si="65">SUM(R22:R24)</f>
        <v>0</v>
      </c>
      <c r="S25" s="30">
        <f t="shared" ref="S25" si="66">SUM(S22:S24)</f>
        <v>0</v>
      </c>
      <c r="T25" s="30">
        <f t="shared" ref="T25" si="67">SUM(T22:T24)</f>
        <v>0</v>
      </c>
      <c r="U25" s="47">
        <f t="shared" ref="U25" si="68">SUM(U22:U24)</f>
        <v>0</v>
      </c>
      <c r="V25" s="40"/>
      <c r="W25" s="91" t="str">
        <f t="shared" si="54"/>
        <v>OK</v>
      </c>
      <c r="Y25" s="93">
        <f t="shared" si="44"/>
        <v>0</v>
      </c>
      <c r="Z25" s="93">
        <f t="shared" si="45"/>
        <v>0</v>
      </c>
      <c r="AA25" s="93">
        <f t="shared" si="46"/>
        <v>0</v>
      </c>
      <c r="AB25" s="93">
        <f t="shared" ref="AB25" si="69">SUM(AB22:AB24)</f>
        <v>0</v>
      </c>
      <c r="AC25" s="90" t="str">
        <f t="shared" si="55"/>
        <v>OK</v>
      </c>
      <c r="AD25" s="25">
        <f>SUM(AD22:AD24)</f>
        <v>0</v>
      </c>
      <c r="AE25" s="25">
        <f>SUM(AE22:AE24)</f>
        <v>0</v>
      </c>
      <c r="AF25" s="25">
        <f>SUM(AF22:AF24)</f>
        <v>0</v>
      </c>
      <c r="AG25" s="25">
        <f>SUM(AG22:AG24)</f>
        <v>0</v>
      </c>
      <c r="AH25" s="90" t="str">
        <f t="shared" si="60"/>
        <v>OK</v>
      </c>
      <c r="AI25" s="94">
        <f>SUM(AI22:AI24)</f>
        <v>0</v>
      </c>
      <c r="AJ25" s="94">
        <f>SUM(AJ22:AJ24)</f>
        <v>0</v>
      </c>
      <c r="AK25" s="94">
        <f>SUM(AK22:AK24)</f>
        <v>0</v>
      </c>
      <c r="AL25" s="94">
        <f>SUM(AL22:AL24)</f>
        <v>0</v>
      </c>
    </row>
    <row r="26" spans="1:38" ht="21" customHeight="1" x14ac:dyDescent="0.55000000000000004">
      <c r="A26" s="324"/>
      <c r="B26" s="324"/>
      <c r="C26" s="324"/>
      <c r="D26" s="324"/>
      <c r="E26" s="324"/>
      <c r="F26" s="324"/>
      <c r="G26" s="324"/>
      <c r="H26" s="324"/>
      <c r="I26" s="324"/>
      <c r="J26" s="30"/>
      <c r="K26" s="30"/>
      <c r="L26" s="30"/>
      <c r="M26" s="30"/>
      <c r="N26" s="31"/>
      <c r="O26" s="31"/>
      <c r="P26" s="31"/>
      <c r="Q26" s="84"/>
      <c r="R26" s="44"/>
      <c r="S26" s="23"/>
      <c r="T26" s="23"/>
      <c r="U26" s="45"/>
      <c r="V26" s="40"/>
      <c r="Y26" s="23"/>
      <c r="Z26" s="23"/>
      <c r="AA26" s="23"/>
      <c r="AB26" s="23"/>
      <c r="AD26" s="23"/>
      <c r="AE26" s="23"/>
      <c r="AF26" s="23"/>
      <c r="AG26" s="23"/>
      <c r="AI26" s="95"/>
      <c r="AJ26" s="95"/>
      <c r="AK26" s="95"/>
      <c r="AL26" s="95"/>
    </row>
    <row r="27" spans="1:38" ht="21" customHeight="1" x14ac:dyDescent="0.55000000000000004">
      <c r="A27" s="245"/>
      <c r="B27" s="248" t="s">
        <v>40</v>
      </c>
      <c r="C27" s="32" t="s">
        <v>2</v>
      </c>
      <c r="D27" s="251"/>
      <c r="E27" s="30"/>
      <c r="F27" s="30" t="b">
        <f>IF(D27=1,E27*3000/10,IF(D27=2,E27*1000/10,IF(D27=3,E27*4400/10,IF(D27=4,E27*3280/10))))</f>
        <v>0</v>
      </c>
      <c r="G27" s="30"/>
      <c r="H27" s="30"/>
      <c r="I27" s="30"/>
      <c r="J27" s="30">
        <f t="shared" ref="J27:J29" si="70">+E27-G27+H27+I27</f>
        <v>0</v>
      </c>
      <c r="K27" s="30" t="b">
        <f>IF(D27=1,J27*3000/10,IF(D27=2,J27*1000/10,IF(D27=3,J27*4400/10,IF(D27=4,J27*3280/10))))</f>
        <v>0</v>
      </c>
      <c r="L27" s="30">
        <f>+K27-F27</f>
        <v>0</v>
      </c>
      <c r="M27" s="30">
        <f>-1*L27</f>
        <v>0</v>
      </c>
      <c r="N27" s="246"/>
      <c r="O27" s="239" t="s">
        <v>57</v>
      </c>
      <c r="P27" s="241"/>
      <c r="Q27" s="310"/>
      <c r="R27" s="46">
        <f>SUM(S27:U27)</f>
        <v>0</v>
      </c>
      <c r="S27" s="30">
        <f>M27*Q27*0.5</f>
        <v>0</v>
      </c>
      <c r="T27" s="30">
        <f>+M27*Q27*0.25</f>
        <v>0</v>
      </c>
      <c r="U27" s="47">
        <f>+M27*Q27*0.25</f>
        <v>0</v>
      </c>
      <c r="V27" s="40"/>
      <c r="W27" s="91" t="str">
        <f>IF(R27=AL27,"OK","NG")</f>
        <v>OK</v>
      </c>
      <c r="Y27" s="93">
        <f t="shared" ref="Y27:Y30" si="71">+F27*0.5</f>
        <v>0</v>
      </c>
      <c r="Z27" s="93">
        <f t="shared" ref="Z27:Z30" si="72">+F27*0.25</f>
        <v>0</v>
      </c>
      <c r="AA27" s="93">
        <f t="shared" ref="AA27:AA30" si="73">+F27*0.25</f>
        <v>0</v>
      </c>
      <c r="AB27" s="93">
        <f t="shared" ref="AB27:AB29" si="74">SUM(Y27:AA27)</f>
        <v>0</v>
      </c>
      <c r="AC27" s="90" t="str">
        <f>IF(F27=AB27,"OK","NG")</f>
        <v>NG</v>
      </c>
      <c r="AD27" s="25">
        <f>+ROUNDDOWN(K27*0.5,0)</f>
        <v>0</v>
      </c>
      <c r="AE27" s="25">
        <f>+ROUNDDOWN(K27*0.25,0)</f>
        <v>0</v>
      </c>
      <c r="AF27" s="25">
        <f>+K27-AD27-AE27</f>
        <v>0</v>
      </c>
      <c r="AG27" s="25">
        <f>SUM(AD27:AF27)</f>
        <v>0</v>
      </c>
      <c r="AH27" s="90" t="str">
        <f>IF(K27=AG27,"OK","NG")</f>
        <v>NG</v>
      </c>
      <c r="AI27" s="94">
        <f>+(Y27-AD27)*Q27</f>
        <v>0</v>
      </c>
      <c r="AJ27" s="94">
        <f>+(Z27-AE27)*Q27</f>
        <v>0</v>
      </c>
      <c r="AK27" s="94">
        <f>+(AA27-AF27)*Q27</f>
        <v>0</v>
      </c>
      <c r="AL27" s="94">
        <f>SUM(AI27:AK27)</f>
        <v>0</v>
      </c>
    </row>
    <row r="28" spans="1:38" ht="21" customHeight="1" x14ac:dyDescent="0.55000000000000004">
      <c r="A28" s="246"/>
      <c r="B28" s="249"/>
      <c r="C28" s="32" t="s">
        <v>3</v>
      </c>
      <c r="D28" s="251"/>
      <c r="E28" s="30"/>
      <c r="F28" s="30" t="b">
        <f>IF(D27=1,E28*2000/10,IF(D27=2,E28*600/10,IF(D27=3,E28*2800/10,IF(D27=4,E28*2080/10))))</f>
        <v>0</v>
      </c>
      <c r="G28" s="30"/>
      <c r="H28" s="30"/>
      <c r="I28" s="30"/>
      <c r="J28" s="30">
        <f t="shared" si="70"/>
        <v>0</v>
      </c>
      <c r="K28" s="30" t="b">
        <f>IF(D27=1,J28*2000/10,IF(D27=2,J28*600/10,IF(D27=3,J28*2800/10,IF(D27=4,J28*2080/10))))</f>
        <v>0</v>
      </c>
      <c r="L28" s="30">
        <f t="shared" ref="L28:L29" si="75">+K28-F28</f>
        <v>0</v>
      </c>
      <c r="M28" s="30">
        <f t="shared" ref="M28:M29" si="76">-1*L28</f>
        <v>0</v>
      </c>
      <c r="N28" s="246"/>
      <c r="O28" s="239"/>
      <c r="P28" s="241"/>
      <c r="Q28" s="310"/>
      <c r="R28" s="46">
        <f t="shared" ref="R28:R29" si="77">SUM(S28:U28)</f>
        <v>0</v>
      </c>
      <c r="S28" s="30">
        <f t="shared" ref="S28:S29" si="78">M28*Q28*0.5</f>
        <v>0</v>
      </c>
      <c r="T28" s="30">
        <f t="shared" ref="T28:T29" si="79">+M28*Q28*0.25</f>
        <v>0</v>
      </c>
      <c r="U28" s="47">
        <f t="shared" ref="U28:U29" si="80">+M28*Q28*0.25</f>
        <v>0</v>
      </c>
      <c r="V28" s="40"/>
      <c r="W28" s="91" t="str">
        <f t="shared" ref="W28:W30" si="81">IF(R28=AL28,"OK","NG")</f>
        <v>OK</v>
      </c>
      <c r="Y28" s="93">
        <f t="shared" si="71"/>
        <v>0</v>
      </c>
      <c r="Z28" s="93">
        <f t="shared" si="72"/>
        <v>0</v>
      </c>
      <c r="AA28" s="93">
        <f t="shared" si="73"/>
        <v>0</v>
      </c>
      <c r="AB28" s="93">
        <f t="shared" si="74"/>
        <v>0</v>
      </c>
      <c r="AC28" s="90" t="str">
        <f t="shared" ref="AC28:AC30" si="82">IF(F28=AB28,"OK","NG")</f>
        <v>NG</v>
      </c>
      <c r="AD28" s="25">
        <f t="shared" ref="AD28:AD29" si="83">+ROUNDDOWN(K28*0.5,0)</f>
        <v>0</v>
      </c>
      <c r="AE28" s="25">
        <f t="shared" ref="AE28:AE29" si="84">+ROUNDDOWN(K28*0.25,0)</f>
        <v>0</v>
      </c>
      <c r="AF28" s="25">
        <f t="shared" ref="AF28:AF29" si="85">+K28-AD28-AE28</f>
        <v>0</v>
      </c>
      <c r="AG28" s="25">
        <f t="shared" ref="AG28:AG29" si="86">SUM(AD28:AF28)</f>
        <v>0</v>
      </c>
      <c r="AH28" s="90" t="str">
        <f t="shared" ref="AH28:AH30" si="87">IF(K28=AG28,"OK","NG")</f>
        <v>NG</v>
      </c>
      <c r="AI28" s="94">
        <f>+(Y28-AD28)*Q27</f>
        <v>0</v>
      </c>
      <c r="AJ28" s="94">
        <f>+(Z28-AE28)*Q27</f>
        <v>0</v>
      </c>
      <c r="AK28" s="94">
        <f>+(AA28-AF28)*Q27</f>
        <v>0</v>
      </c>
      <c r="AL28" s="94">
        <f t="shared" ref="AL28:AL29" si="88">SUM(AI28:AK28)</f>
        <v>0</v>
      </c>
    </row>
    <row r="29" spans="1:38" ht="21" customHeight="1" x14ac:dyDescent="0.55000000000000004">
      <c r="A29" s="246"/>
      <c r="B29" s="249"/>
      <c r="C29" s="32" t="s">
        <v>4</v>
      </c>
      <c r="D29" s="251"/>
      <c r="E29" s="30"/>
      <c r="F29" s="30" t="b">
        <f>IF(D27=1,E29*240/10,IF(D27=2,E29*80/10,IF(D27=3,E29*400/10,IF(D27=4,E29*280/10))))</f>
        <v>0</v>
      </c>
      <c r="G29" s="30"/>
      <c r="H29" s="30"/>
      <c r="I29" s="30"/>
      <c r="J29" s="30">
        <f t="shared" si="70"/>
        <v>0</v>
      </c>
      <c r="K29" s="30" t="b">
        <f>IF(D27=1,J29*240/10,IF(D27=2,J29*80/10,IF(D27=3,J29*400/10,IF(D27=4,J29*280/10))))</f>
        <v>0</v>
      </c>
      <c r="L29" s="30">
        <f t="shared" si="75"/>
        <v>0</v>
      </c>
      <c r="M29" s="30">
        <f t="shared" si="76"/>
        <v>0</v>
      </c>
      <c r="N29" s="246"/>
      <c r="O29" s="239"/>
      <c r="P29" s="241"/>
      <c r="Q29" s="310"/>
      <c r="R29" s="46">
        <f t="shared" si="77"/>
        <v>0</v>
      </c>
      <c r="S29" s="30">
        <f t="shared" si="78"/>
        <v>0</v>
      </c>
      <c r="T29" s="30">
        <f t="shared" si="79"/>
        <v>0</v>
      </c>
      <c r="U29" s="47">
        <f t="shared" si="80"/>
        <v>0</v>
      </c>
      <c r="V29" s="40"/>
      <c r="W29" s="91" t="str">
        <f t="shared" si="81"/>
        <v>OK</v>
      </c>
      <c r="Y29" s="93">
        <f t="shared" si="71"/>
        <v>0</v>
      </c>
      <c r="Z29" s="93">
        <f t="shared" si="72"/>
        <v>0</v>
      </c>
      <c r="AA29" s="93">
        <f t="shared" si="73"/>
        <v>0</v>
      </c>
      <c r="AB29" s="93">
        <f t="shared" si="74"/>
        <v>0</v>
      </c>
      <c r="AC29" s="90" t="str">
        <f t="shared" si="82"/>
        <v>NG</v>
      </c>
      <c r="AD29" s="25">
        <f t="shared" si="83"/>
        <v>0</v>
      </c>
      <c r="AE29" s="25">
        <f t="shared" si="84"/>
        <v>0</v>
      </c>
      <c r="AF29" s="25">
        <f t="shared" si="85"/>
        <v>0</v>
      </c>
      <c r="AG29" s="25">
        <f t="shared" si="86"/>
        <v>0</v>
      </c>
      <c r="AH29" s="90" t="str">
        <f t="shared" si="87"/>
        <v>NG</v>
      </c>
      <c r="AI29" s="94">
        <f>+(Y29-AD29)*Q27</f>
        <v>0</v>
      </c>
      <c r="AJ29" s="94">
        <f>+(Z29-AE29)*Q27</f>
        <v>0</v>
      </c>
      <c r="AK29" s="94">
        <f>+(AA29-AF29)*Q27</f>
        <v>0</v>
      </c>
      <c r="AL29" s="94">
        <f t="shared" si="88"/>
        <v>0</v>
      </c>
    </row>
    <row r="30" spans="1:38" ht="21" customHeight="1" thickBot="1" x14ac:dyDescent="0.6">
      <c r="A30" s="246"/>
      <c r="B30" s="249"/>
      <c r="C30" s="34" t="s">
        <v>48</v>
      </c>
      <c r="D30" s="252"/>
      <c r="E30" s="53">
        <f>SUM(E27:E29)</f>
        <v>0</v>
      </c>
      <c r="F30" s="53"/>
      <c r="G30" s="53">
        <f t="shared" ref="G30" si="89">SUM(G27:G29)</f>
        <v>0</v>
      </c>
      <c r="H30" s="53">
        <f t="shared" ref="H30" si="90">SUM(H27:H29)</f>
        <v>0</v>
      </c>
      <c r="I30" s="53">
        <f t="shared" ref="I30" si="91">SUM(I27:I29)</f>
        <v>0</v>
      </c>
      <c r="J30" s="53">
        <f>SUM(J27:J29)</f>
        <v>0</v>
      </c>
      <c r="K30" s="53"/>
      <c r="L30" s="53">
        <f>SUM(L27:L29)</f>
        <v>0</v>
      </c>
      <c r="M30" s="53">
        <f>SUM(M27:M29)</f>
        <v>0</v>
      </c>
      <c r="N30" s="322"/>
      <c r="O30" s="323"/>
      <c r="P30" s="321"/>
      <c r="Q30" s="325"/>
      <c r="R30" s="54">
        <f t="shared" ref="R30" si="92">SUM(R27:R29)</f>
        <v>0</v>
      </c>
      <c r="S30" s="53">
        <f t="shared" ref="S30" si="93">SUM(S27:S29)</f>
        <v>0</v>
      </c>
      <c r="T30" s="53">
        <f t="shared" ref="T30" si="94">SUM(T27:T29)</f>
        <v>0</v>
      </c>
      <c r="U30" s="55">
        <f t="shared" ref="U30" si="95">SUM(U27:U29)</f>
        <v>0</v>
      </c>
      <c r="V30" s="24"/>
      <c r="W30" s="91" t="str">
        <f t="shared" si="81"/>
        <v>OK</v>
      </c>
      <c r="Y30" s="93">
        <f t="shared" si="71"/>
        <v>0</v>
      </c>
      <c r="Z30" s="93">
        <f t="shared" si="72"/>
        <v>0</v>
      </c>
      <c r="AA30" s="93">
        <f t="shared" si="73"/>
        <v>0</v>
      </c>
      <c r="AB30" s="93">
        <f t="shared" ref="AB30" si="96">SUM(AB27:AB29)</f>
        <v>0</v>
      </c>
      <c r="AC30" s="90" t="str">
        <f t="shared" si="82"/>
        <v>OK</v>
      </c>
      <c r="AD30" s="25">
        <f>SUM(AD27:AD29)</f>
        <v>0</v>
      </c>
      <c r="AE30" s="25">
        <f>SUM(AE27:AE29)</f>
        <v>0</v>
      </c>
      <c r="AF30" s="25">
        <f>SUM(AF27:AF29)</f>
        <v>0</v>
      </c>
      <c r="AG30" s="25">
        <f>SUM(AG27:AG29)</f>
        <v>0</v>
      </c>
      <c r="AH30" s="90" t="str">
        <f t="shared" si="87"/>
        <v>OK</v>
      </c>
      <c r="AI30" s="94">
        <f>SUM(AI27:AI29)</f>
        <v>0</v>
      </c>
      <c r="AJ30" s="94">
        <f>SUM(AJ27:AJ29)</f>
        <v>0</v>
      </c>
      <c r="AK30" s="94">
        <f>SUM(AK27:AK29)</f>
        <v>0</v>
      </c>
      <c r="AL30" s="94">
        <f>SUM(AL27:AL29)</f>
        <v>0</v>
      </c>
    </row>
    <row r="31" spans="1:38" ht="21" customHeight="1" thickTop="1" x14ac:dyDescent="0.55000000000000004">
      <c r="A31" s="224"/>
      <c r="B31" s="225"/>
      <c r="C31" s="225"/>
      <c r="D31" s="225"/>
      <c r="E31" s="225"/>
      <c r="F31" s="225"/>
      <c r="G31" s="225"/>
      <c r="H31" s="225"/>
      <c r="I31" s="226"/>
      <c r="J31" s="56"/>
      <c r="K31" s="56"/>
      <c r="L31" s="56"/>
      <c r="M31" s="56"/>
      <c r="N31" s="57"/>
      <c r="O31" s="57"/>
      <c r="P31" s="57"/>
      <c r="Q31" s="85"/>
      <c r="R31" s="58"/>
      <c r="S31" s="59"/>
      <c r="T31" s="59"/>
      <c r="U31" s="60"/>
      <c r="V31" s="61"/>
    </row>
    <row r="32" spans="1:38" ht="21" customHeight="1" x14ac:dyDescent="0.55000000000000004">
      <c r="A32" s="173" t="s">
        <v>97</v>
      </c>
      <c r="B32" s="175"/>
      <c r="C32" s="11" t="s">
        <v>2</v>
      </c>
      <c r="D32" s="146"/>
      <c r="E32" s="25"/>
      <c r="F32" s="25"/>
      <c r="G32" s="25"/>
      <c r="H32" s="25"/>
      <c r="I32" s="25"/>
      <c r="J32" s="25"/>
      <c r="K32" s="25"/>
      <c r="L32" s="25"/>
      <c r="M32" s="25"/>
      <c r="N32" s="228"/>
      <c r="O32" s="177"/>
      <c r="P32" s="230"/>
      <c r="Q32" s="264"/>
      <c r="R32" s="48">
        <f t="shared" ref="R32:U32" si="97">+R12</f>
        <v>0</v>
      </c>
      <c r="S32" s="25">
        <f t="shared" si="97"/>
        <v>0</v>
      </c>
      <c r="T32" s="25">
        <f t="shared" si="97"/>
        <v>0</v>
      </c>
      <c r="U32" s="49">
        <f t="shared" si="97"/>
        <v>0</v>
      </c>
      <c r="V32" s="40"/>
    </row>
    <row r="33" spans="1:22" ht="21" customHeight="1" x14ac:dyDescent="0.55000000000000004">
      <c r="A33" s="176"/>
      <c r="B33" s="178"/>
      <c r="C33" s="11" t="s">
        <v>3</v>
      </c>
      <c r="D33" s="146"/>
      <c r="E33" s="25"/>
      <c r="F33" s="25"/>
      <c r="G33" s="25"/>
      <c r="H33" s="25"/>
      <c r="I33" s="25"/>
      <c r="J33" s="25"/>
      <c r="K33" s="25"/>
      <c r="L33" s="25"/>
      <c r="M33" s="25"/>
      <c r="N33" s="228"/>
      <c r="O33" s="177"/>
      <c r="P33" s="230"/>
      <c r="Q33" s="264"/>
      <c r="R33" s="48">
        <f t="shared" ref="R33:U33" si="98">+R13</f>
        <v>0</v>
      </c>
      <c r="S33" s="25">
        <f t="shared" si="98"/>
        <v>0</v>
      </c>
      <c r="T33" s="25">
        <f t="shared" si="98"/>
        <v>0</v>
      </c>
      <c r="U33" s="49">
        <f t="shared" si="98"/>
        <v>0</v>
      </c>
      <c r="V33" s="40"/>
    </row>
    <row r="34" spans="1:22" ht="21" customHeight="1" x14ac:dyDescent="0.55000000000000004">
      <c r="A34" s="176"/>
      <c r="B34" s="178"/>
      <c r="C34" s="11" t="s">
        <v>4</v>
      </c>
      <c r="D34" s="146"/>
      <c r="E34" s="25"/>
      <c r="F34" s="25"/>
      <c r="G34" s="25"/>
      <c r="H34" s="25"/>
      <c r="I34" s="25"/>
      <c r="J34" s="25"/>
      <c r="K34" s="25"/>
      <c r="L34" s="25"/>
      <c r="M34" s="25"/>
      <c r="N34" s="228"/>
      <c r="O34" s="177"/>
      <c r="P34" s="230"/>
      <c r="Q34" s="264"/>
      <c r="R34" s="48">
        <f t="shared" ref="R34:U34" si="99">+R14</f>
        <v>0</v>
      </c>
      <c r="S34" s="25">
        <f t="shared" si="99"/>
        <v>0</v>
      </c>
      <c r="T34" s="25">
        <f t="shared" si="99"/>
        <v>0</v>
      </c>
      <c r="U34" s="49">
        <f t="shared" si="99"/>
        <v>0</v>
      </c>
      <c r="V34" s="40"/>
    </row>
    <row r="35" spans="1:22" ht="21" customHeight="1" thickBot="1" x14ac:dyDescent="0.6">
      <c r="A35" s="179"/>
      <c r="B35" s="181"/>
      <c r="C35" s="11" t="s">
        <v>48</v>
      </c>
      <c r="D35" s="146"/>
      <c r="E35" s="25"/>
      <c r="F35" s="25"/>
      <c r="G35" s="25"/>
      <c r="H35" s="25"/>
      <c r="I35" s="25"/>
      <c r="J35" s="25"/>
      <c r="K35" s="25"/>
      <c r="L35" s="25"/>
      <c r="M35" s="25"/>
      <c r="N35" s="229"/>
      <c r="O35" s="180"/>
      <c r="P35" s="231"/>
      <c r="Q35" s="326"/>
      <c r="R35" s="100">
        <f t="shared" ref="R35:U35" si="100">SUM(R32:R34)</f>
        <v>0</v>
      </c>
      <c r="S35" s="101">
        <f t="shared" si="100"/>
        <v>0</v>
      </c>
      <c r="T35" s="101">
        <f t="shared" si="100"/>
        <v>0</v>
      </c>
      <c r="U35" s="102">
        <f t="shared" si="100"/>
        <v>0</v>
      </c>
      <c r="V35" s="40"/>
    </row>
    <row r="36" spans="1:22" ht="21" customHeight="1" x14ac:dyDescent="0.55000000000000004"/>
    <row r="37" spans="1:22" ht="18" customHeight="1" x14ac:dyDescent="0.55000000000000004">
      <c r="D37" s="293" t="s">
        <v>37</v>
      </c>
      <c r="E37" s="294"/>
      <c r="F37" s="302" t="s">
        <v>98</v>
      </c>
      <c r="G37" s="302"/>
      <c r="H37" s="302" t="s">
        <v>101</v>
      </c>
      <c r="I37" s="302"/>
    </row>
    <row r="38" spans="1:22" ht="18" customHeight="1" x14ac:dyDescent="0.55000000000000004">
      <c r="D38" s="295"/>
      <c r="E38" s="296"/>
      <c r="F38" s="124" t="s">
        <v>99</v>
      </c>
      <c r="G38" s="125" t="s">
        <v>100</v>
      </c>
      <c r="H38" s="125" t="s">
        <v>99</v>
      </c>
      <c r="I38" s="125" t="s">
        <v>102</v>
      </c>
    </row>
    <row r="39" spans="1:22" ht="18" customHeight="1" x14ac:dyDescent="0.55000000000000004">
      <c r="D39" s="297"/>
      <c r="E39" s="315"/>
      <c r="F39" s="112">
        <v>1</v>
      </c>
      <c r="G39" s="97">
        <v>2</v>
      </c>
      <c r="H39" s="13">
        <v>3</v>
      </c>
      <c r="I39" s="13">
        <v>4</v>
      </c>
    </row>
    <row r="40" spans="1:22" ht="18" customHeight="1" x14ac:dyDescent="0.55000000000000004">
      <c r="D40" s="303" t="s">
        <v>117</v>
      </c>
      <c r="E40" s="111" t="s">
        <v>2</v>
      </c>
      <c r="F40" s="113">
        <v>3000</v>
      </c>
      <c r="G40" s="98">
        <v>1000</v>
      </c>
      <c r="H40" s="73">
        <v>4400</v>
      </c>
      <c r="I40" s="73">
        <v>3280</v>
      </c>
    </row>
    <row r="41" spans="1:22" ht="18" customHeight="1" x14ac:dyDescent="0.55000000000000004">
      <c r="D41" s="300"/>
      <c r="E41" s="111" t="s">
        <v>3</v>
      </c>
      <c r="F41" s="114">
        <v>2000</v>
      </c>
      <c r="G41" s="99">
        <v>600</v>
      </c>
      <c r="H41" s="74">
        <v>2800</v>
      </c>
      <c r="I41" s="74">
        <v>2080</v>
      </c>
    </row>
    <row r="42" spans="1:22" ht="18" customHeight="1" x14ac:dyDescent="0.55000000000000004">
      <c r="D42" s="301"/>
      <c r="E42" s="111" t="s">
        <v>4</v>
      </c>
      <c r="F42" s="114">
        <v>240</v>
      </c>
      <c r="G42" s="99">
        <v>80</v>
      </c>
      <c r="H42" s="74">
        <v>400</v>
      </c>
      <c r="I42" s="74">
        <v>280</v>
      </c>
    </row>
    <row r="43" spans="1:22" ht="18" customHeight="1" x14ac:dyDescent="0.55000000000000004"/>
    <row r="44" spans="1:22" ht="18" customHeight="1" x14ac:dyDescent="0.55000000000000004"/>
    <row r="45" spans="1:22" ht="18" customHeight="1" x14ac:dyDescent="0.55000000000000004"/>
    <row r="103" spans="1:20" ht="73.5" customHeight="1" x14ac:dyDescent="0.55000000000000004">
      <c r="A103" s="227" t="s">
        <v>68</v>
      </c>
      <c r="B103" s="227"/>
      <c r="C103" s="227"/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</row>
    <row r="105" spans="1:20" ht="20" customHeight="1" x14ac:dyDescent="0.55000000000000004">
      <c r="A105" s="1" t="s">
        <v>69</v>
      </c>
      <c r="D105" s="1">
        <v>1</v>
      </c>
      <c r="F105" s="1" t="s">
        <v>85</v>
      </c>
    </row>
    <row r="106" spans="1:20" ht="20" customHeight="1" x14ac:dyDescent="0.55000000000000004">
      <c r="A106" s="1" t="s">
        <v>70</v>
      </c>
      <c r="D106" s="1">
        <v>2</v>
      </c>
      <c r="F106" s="1" t="s">
        <v>86</v>
      </c>
    </row>
    <row r="107" spans="1:20" ht="20" customHeight="1" x14ac:dyDescent="0.55000000000000004">
      <c r="A107" s="1" t="s">
        <v>71</v>
      </c>
      <c r="D107" s="1">
        <v>3</v>
      </c>
      <c r="F107" s="1" t="s">
        <v>87</v>
      </c>
    </row>
    <row r="108" spans="1:20" ht="20" customHeight="1" x14ac:dyDescent="0.55000000000000004">
      <c r="A108" s="1" t="s">
        <v>72</v>
      </c>
      <c r="D108" s="1">
        <v>4</v>
      </c>
      <c r="F108" s="1" t="s">
        <v>89</v>
      </c>
    </row>
    <row r="109" spans="1:20" ht="20" customHeight="1" x14ac:dyDescent="0.55000000000000004">
      <c r="A109" s="1" t="s">
        <v>73</v>
      </c>
      <c r="D109" s="1">
        <v>5</v>
      </c>
      <c r="F109" s="1" t="s">
        <v>88</v>
      </c>
    </row>
    <row r="110" spans="1:20" ht="20" customHeight="1" x14ac:dyDescent="0.55000000000000004">
      <c r="A110" s="1" t="s">
        <v>74</v>
      </c>
      <c r="D110" s="1">
        <v>6</v>
      </c>
      <c r="F110" s="1" t="s">
        <v>90</v>
      </c>
    </row>
    <row r="111" spans="1:20" ht="20" customHeight="1" x14ac:dyDescent="0.55000000000000004">
      <c r="A111" s="1" t="s">
        <v>49</v>
      </c>
      <c r="F111" s="1" t="s">
        <v>91</v>
      </c>
    </row>
    <row r="112" spans="1:20" ht="20" customHeight="1" x14ac:dyDescent="0.55000000000000004">
      <c r="A112" s="1" t="s">
        <v>75</v>
      </c>
      <c r="F112" s="1" t="s">
        <v>92</v>
      </c>
    </row>
    <row r="113" spans="1:6" ht="20" customHeight="1" x14ac:dyDescent="0.55000000000000004">
      <c r="A113" s="1" t="s">
        <v>76</v>
      </c>
      <c r="F113" s="1" t="s">
        <v>93</v>
      </c>
    </row>
    <row r="114" spans="1:6" ht="20" customHeight="1" x14ac:dyDescent="0.55000000000000004">
      <c r="A114" s="1" t="s">
        <v>77</v>
      </c>
      <c r="F114" s="1" t="s">
        <v>94</v>
      </c>
    </row>
    <row r="115" spans="1:6" ht="20" customHeight="1" x14ac:dyDescent="0.55000000000000004">
      <c r="A115" s="1" t="s">
        <v>78</v>
      </c>
      <c r="F115" s="1" t="s">
        <v>95</v>
      </c>
    </row>
    <row r="116" spans="1:6" ht="20" customHeight="1" x14ac:dyDescent="0.55000000000000004">
      <c r="A116" s="1" t="s">
        <v>79</v>
      </c>
      <c r="F116" s="1" t="s">
        <v>103</v>
      </c>
    </row>
    <row r="117" spans="1:6" ht="20" customHeight="1" x14ac:dyDescent="0.55000000000000004">
      <c r="A117" s="1" t="s">
        <v>80</v>
      </c>
      <c r="F117" s="1" t="s">
        <v>137</v>
      </c>
    </row>
    <row r="118" spans="1:6" ht="15" customHeight="1" x14ac:dyDescent="0.55000000000000004">
      <c r="A118" s="1" t="s">
        <v>81</v>
      </c>
      <c r="F118" s="1" t="s">
        <v>138</v>
      </c>
    </row>
    <row r="119" spans="1:6" ht="15" customHeight="1" x14ac:dyDescent="0.55000000000000004">
      <c r="A119" s="1" t="s">
        <v>82</v>
      </c>
      <c r="F119" s="1" t="s">
        <v>139</v>
      </c>
    </row>
    <row r="120" spans="1:6" ht="15" customHeight="1" x14ac:dyDescent="0.55000000000000004">
      <c r="A120" s="1" t="s">
        <v>83</v>
      </c>
    </row>
    <row r="121" spans="1:6" ht="15" customHeight="1" x14ac:dyDescent="0.55000000000000004">
      <c r="A121" s="1" t="s">
        <v>84</v>
      </c>
    </row>
  </sheetData>
  <autoFilter ref="A10:V10" xr:uid="{00000000-0009-0000-0000-000004000000}">
    <filterColumn colId="0" showButton="0"/>
    <filterColumn colId="13" showButton="0"/>
    <filterColumn colId="14" showButton="0"/>
  </autoFilter>
  <mergeCells count="77">
    <mergeCell ref="D40:D42"/>
    <mergeCell ref="D37:E39"/>
    <mergeCell ref="A103:T103"/>
    <mergeCell ref="A11:I11"/>
    <mergeCell ref="A16:I16"/>
    <mergeCell ref="A21:I21"/>
    <mergeCell ref="A26:I26"/>
    <mergeCell ref="Q27:Q30"/>
    <mergeCell ref="Q32:Q35"/>
    <mergeCell ref="P17:P20"/>
    <mergeCell ref="Q17:Q20"/>
    <mergeCell ref="A22:A25"/>
    <mergeCell ref="B22:B25"/>
    <mergeCell ref="D22:D25"/>
    <mergeCell ref="N22:N25"/>
    <mergeCell ref="O22:O25"/>
    <mergeCell ref="A32:B35"/>
    <mergeCell ref="F37:G37"/>
    <mergeCell ref="H37:I37"/>
    <mergeCell ref="P27:P30"/>
    <mergeCell ref="D32:D35"/>
    <mergeCell ref="N32:N35"/>
    <mergeCell ref="O32:O35"/>
    <mergeCell ref="P32:P35"/>
    <mergeCell ref="A27:A30"/>
    <mergeCell ref="B27:B30"/>
    <mergeCell ref="D27:D30"/>
    <mergeCell ref="N27:N30"/>
    <mergeCell ref="O27:O30"/>
    <mergeCell ref="A31:I31"/>
    <mergeCell ref="A1:V1"/>
    <mergeCell ref="A2:D2"/>
    <mergeCell ref="A3:D3"/>
    <mergeCell ref="A4:D4"/>
    <mergeCell ref="E3:G3"/>
    <mergeCell ref="E4:G4"/>
    <mergeCell ref="P22:P25"/>
    <mergeCell ref="Q22:Q25"/>
    <mergeCell ref="A17:A20"/>
    <mergeCell ref="B17:B20"/>
    <mergeCell ref="D17:D20"/>
    <mergeCell ref="N17:N20"/>
    <mergeCell ref="O17:O20"/>
    <mergeCell ref="R7:R8"/>
    <mergeCell ref="S7:S8"/>
    <mergeCell ref="T7:T8"/>
    <mergeCell ref="U7:U8"/>
    <mergeCell ref="N10:P10"/>
    <mergeCell ref="N12:N15"/>
    <mergeCell ref="O12:O15"/>
    <mergeCell ref="P12:P15"/>
    <mergeCell ref="Q12:Q15"/>
    <mergeCell ref="N6:P9"/>
    <mergeCell ref="Q8:Q9"/>
    <mergeCell ref="A12:A15"/>
    <mergeCell ref="B12:B15"/>
    <mergeCell ref="D6:D9"/>
    <mergeCell ref="A10:B10"/>
    <mergeCell ref="E6:F6"/>
    <mergeCell ref="F7:F8"/>
    <mergeCell ref="D12:D15"/>
    <mergeCell ref="Y8:AB8"/>
    <mergeCell ref="AD8:AG8"/>
    <mergeCell ref="AI8:AL8"/>
    <mergeCell ref="A6:B9"/>
    <mergeCell ref="C6:C9"/>
    <mergeCell ref="G6:I6"/>
    <mergeCell ref="G7:G8"/>
    <mergeCell ref="H7:H8"/>
    <mergeCell ref="I7:I8"/>
    <mergeCell ref="J6:K6"/>
    <mergeCell ref="K7:K8"/>
    <mergeCell ref="L7:L8"/>
    <mergeCell ref="M7:M8"/>
    <mergeCell ref="L6:M6"/>
    <mergeCell ref="V6:V9"/>
    <mergeCell ref="R6:U6"/>
  </mergeCells>
  <phoneticPr fontId="2"/>
  <dataValidations count="5">
    <dataValidation type="list" allowBlank="1" showInputMessage="1" showErrorMessage="1" sqref="A12:A15 A27:A30 A22:A25 A17:A20" xr:uid="{00000000-0002-0000-0400-000000000000}">
      <formula1>$A$104:$A$134</formula1>
    </dataValidation>
    <dataValidation type="list" allowBlank="1" showInputMessage="1" showErrorMessage="1" sqref="D12:D15 D27:D30 D22:D25 D17:D20" xr:uid="{00000000-0002-0000-0400-000001000000}">
      <formula1>$D$104:$D$112</formula1>
    </dataValidation>
    <dataValidation type="list" allowBlank="1" showInputMessage="1" showErrorMessage="1" sqref="N12:N15 N27:N30 P27:P30 N22:N25 P22:P25 P12:P15 N17:N20 P17:P20" xr:uid="{00000000-0002-0000-0400-000002000000}">
      <formula1>$A$104:$A$130</formula1>
    </dataValidation>
    <dataValidation type="list" allowBlank="1" showInputMessage="1" showErrorMessage="1" sqref="Q12:Q15 Q27:Q30 Q22:Q25 Q17:Q20" xr:uid="{00000000-0002-0000-0400-000003000000}">
      <formula1>$D$104:$D$113</formula1>
    </dataValidation>
    <dataValidation type="list" allowBlank="1" showInputMessage="1" showErrorMessage="1" sqref="A11:I11 A26:I26 A21:I21 A16:I16" xr:uid="{00000000-0002-0000-0400-000004000000}">
      <formula1>$F$104:$F$121</formula1>
    </dataValidation>
  </dataValidations>
  <pageMargins left="0.70866141732283472" right="0.70866141732283472" top="0.55118110236220474" bottom="0.35433070866141736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L121"/>
  <sheetViews>
    <sheetView view="pageBreakPreview" zoomScale="60" zoomScaleNormal="100" workbookViewId="0">
      <pane xSplit="4" ySplit="11" topLeftCell="E12" activePane="bottomRight" state="frozen"/>
      <selection activeCell="A2" sqref="A2:D2"/>
      <selection pane="topRight" activeCell="A2" sqref="A2:D2"/>
      <selection pane="bottomLeft" activeCell="A2" sqref="A2:D2"/>
      <selection pane="bottomRight" activeCell="A2" sqref="A2:D2"/>
    </sheetView>
  </sheetViews>
  <sheetFormatPr defaultRowHeight="15" customHeight="1" x14ac:dyDescent="0.55000000000000004"/>
  <cols>
    <col min="1" max="2" width="4.33203125" style="1" customWidth="1"/>
    <col min="3" max="3" width="6.08203125" style="1" customWidth="1"/>
    <col min="4" max="4" width="4.33203125" style="1" customWidth="1"/>
    <col min="5" max="13" width="12.58203125" style="1" customWidth="1"/>
    <col min="14" max="17" width="3.58203125" style="1" customWidth="1"/>
    <col min="18" max="21" width="10.33203125" style="1" customWidth="1"/>
    <col min="22" max="22" width="10.6640625" style="1" customWidth="1"/>
    <col min="23" max="24" width="8.6640625" style="1"/>
    <col min="25" max="28" width="14.58203125" style="1" customWidth="1"/>
    <col min="29" max="29" width="4.58203125" style="1" customWidth="1"/>
    <col min="30" max="33" width="14.58203125" style="1" customWidth="1"/>
    <col min="34" max="34" width="4.58203125" style="1" customWidth="1"/>
    <col min="35" max="38" width="14.58203125" style="1" customWidth="1"/>
    <col min="39" max="16384" width="8.6640625" style="1"/>
  </cols>
  <sheetData>
    <row r="1" spans="1:38" ht="39" customHeight="1" x14ac:dyDescent="0.55000000000000004">
      <c r="A1" s="253" t="s">
        <v>154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1:38" ht="20" customHeight="1" x14ac:dyDescent="0.2">
      <c r="A2" s="232" t="s">
        <v>65</v>
      </c>
      <c r="B2" s="232"/>
      <c r="C2" s="232"/>
      <c r="D2" s="232"/>
      <c r="E2" s="328">
        <f>農地維持支払・共同活動支援!E2</f>
        <v>0</v>
      </c>
      <c r="F2" s="328"/>
      <c r="G2" s="328"/>
      <c r="H2" s="328"/>
      <c r="I2" s="328"/>
      <c r="J2" s="328"/>
      <c r="K2" s="328"/>
    </row>
    <row r="3" spans="1:38" ht="20" customHeight="1" x14ac:dyDescent="0.2">
      <c r="A3" s="232" t="s">
        <v>66</v>
      </c>
      <c r="B3" s="232"/>
      <c r="C3" s="232"/>
      <c r="D3" s="232"/>
      <c r="E3" s="328" t="str">
        <f>農地維持支払・共同活動支援!E3</f>
        <v>令和○年度</v>
      </c>
      <c r="F3" s="328"/>
      <c r="G3" s="108"/>
      <c r="H3" s="108"/>
      <c r="I3" s="108"/>
      <c r="J3" s="108"/>
      <c r="K3" s="108"/>
    </row>
    <row r="4" spans="1:38" ht="20" customHeight="1" x14ac:dyDescent="0.2">
      <c r="A4" s="232" t="s">
        <v>67</v>
      </c>
      <c r="B4" s="232"/>
      <c r="C4" s="232"/>
      <c r="D4" s="232"/>
      <c r="E4" s="327" t="str">
        <f>農地維持支払・共同活動支援!E4</f>
        <v>令和○年度～令和▲年度</v>
      </c>
      <c r="F4" s="327"/>
      <c r="G4" s="327"/>
      <c r="H4" s="109"/>
      <c r="I4" s="109"/>
      <c r="J4" s="109"/>
      <c r="K4" s="109"/>
      <c r="Y4" s="92" t="s">
        <v>136</v>
      </c>
    </row>
    <row r="5" spans="1:38" ht="6" customHeight="1" thickBot="1" x14ac:dyDescent="0.6"/>
    <row r="6" spans="1:38" ht="21" customHeight="1" x14ac:dyDescent="0.55000000000000004">
      <c r="A6" s="293" t="s">
        <v>39</v>
      </c>
      <c r="B6" s="294"/>
      <c r="C6" s="299" t="s">
        <v>1</v>
      </c>
      <c r="D6" s="303" t="s">
        <v>41</v>
      </c>
      <c r="E6" s="170" t="s">
        <v>42</v>
      </c>
      <c r="F6" s="172"/>
      <c r="G6" s="302" t="s">
        <v>96</v>
      </c>
      <c r="H6" s="302"/>
      <c r="I6" s="302"/>
      <c r="J6" s="170" t="s">
        <v>53</v>
      </c>
      <c r="K6" s="172"/>
      <c r="L6" s="305" t="s">
        <v>54</v>
      </c>
      <c r="M6" s="306"/>
      <c r="N6" s="312" t="s">
        <v>58</v>
      </c>
      <c r="O6" s="313"/>
      <c r="P6" s="313"/>
      <c r="Q6" s="132"/>
      <c r="R6" s="307" t="s">
        <v>59</v>
      </c>
      <c r="S6" s="308"/>
      <c r="T6" s="308"/>
      <c r="U6" s="309"/>
      <c r="V6" s="294" t="s">
        <v>63</v>
      </c>
    </row>
    <row r="7" spans="1:38" ht="21" customHeight="1" x14ac:dyDescent="0.55000000000000004">
      <c r="A7" s="295"/>
      <c r="B7" s="296"/>
      <c r="C7" s="300"/>
      <c r="D7" s="300"/>
      <c r="E7" s="128" t="s">
        <v>43</v>
      </c>
      <c r="F7" s="299" t="s">
        <v>46</v>
      </c>
      <c r="G7" s="302" t="s">
        <v>50</v>
      </c>
      <c r="H7" s="302" t="s">
        <v>51</v>
      </c>
      <c r="I7" s="302" t="s">
        <v>52</v>
      </c>
      <c r="J7" s="128" t="s">
        <v>43</v>
      </c>
      <c r="K7" s="299" t="s">
        <v>46</v>
      </c>
      <c r="L7" s="303" t="s">
        <v>55</v>
      </c>
      <c r="M7" s="303" t="s">
        <v>56</v>
      </c>
      <c r="N7" s="295"/>
      <c r="O7" s="314"/>
      <c r="P7" s="314"/>
      <c r="Q7" s="133"/>
      <c r="R7" s="316" t="s">
        <v>48</v>
      </c>
      <c r="S7" s="299" t="s">
        <v>60</v>
      </c>
      <c r="T7" s="299" t="s">
        <v>61</v>
      </c>
      <c r="U7" s="318" t="s">
        <v>62</v>
      </c>
      <c r="V7" s="296"/>
    </row>
    <row r="8" spans="1:38" ht="21" customHeight="1" x14ac:dyDescent="0.55000000000000004">
      <c r="A8" s="295"/>
      <c r="B8" s="296"/>
      <c r="C8" s="300"/>
      <c r="D8" s="300"/>
      <c r="E8" s="127" t="s">
        <v>44</v>
      </c>
      <c r="F8" s="300"/>
      <c r="G8" s="299"/>
      <c r="H8" s="299"/>
      <c r="I8" s="299"/>
      <c r="J8" s="127" t="s">
        <v>44</v>
      </c>
      <c r="K8" s="300"/>
      <c r="L8" s="304"/>
      <c r="M8" s="304"/>
      <c r="N8" s="295"/>
      <c r="O8" s="314"/>
      <c r="P8" s="296"/>
      <c r="Q8" s="312" t="s">
        <v>64</v>
      </c>
      <c r="R8" s="317"/>
      <c r="S8" s="300"/>
      <c r="T8" s="300"/>
      <c r="U8" s="319"/>
      <c r="V8" s="296"/>
      <c r="Y8" s="150" t="s">
        <v>129</v>
      </c>
      <c r="Z8" s="151"/>
      <c r="AA8" s="151"/>
      <c r="AB8" s="152"/>
      <c r="AD8" s="150" t="s">
        <v>134</v>
      </c>
      <c r="AE8" s="151"/>
      <c r="AF8" s="151"/>
      <c r="AG8" s="152"/>
      <c r="AI8" s="150" t="s">
        <v>135</v>
      </c>
      <c r="AJ8" s="151"/>
      <c r="AK8" s="151"/>
      <c r="AL8" s="152"/>
    </row>
    <row r="9" spans="1:38" ht="21" customHeight="1" thickBot="1" x14ac:dyDescent="0.25">
      <c r="A9" s="297"/>
      <c r="B9" s="298"/>
      <c r="C9" s="301"/>
      <c r="D9" s="301"/>
      <c r="E9" s="134" t="s">
        <v>45</v>
      </c>
      <c r="F9" s="134" t="s">
        <v>47</v>
      </c>
      <c r="G9" s="134" t="s">
        <v>45</v>
      </c>
      <c r="H9" s="134" t="s">
        <v>45</v>
      </c>
      <c r="I9" s="134" t="s">
        <v>45</v>
      </c>
      <c r="J9" s="134" t="s">
        <v>45</v>
      </c>
      <c r="K9" s="134" t="s">
        <v>47</v>
      </c>
      <c r="L9" s="134" t="s">
        <v>47</v>
      </c>
      <c r="M9" s="134" t="s">
        <v>47</v>
      </c>
      <c r="N9" s="297"/>
      <c r="O9" s="315"/>
      <c r="P9" s="298"/>
      <c r="Q9" s="297"/>
      <c r="R9" s="135" t="s">
        <v>47</v>
      </c>
      <c r="S9" s="136" t="s">
        <v>47</v>
      </c>
      <c r="T9" s="136" t="s">
        <v>47</v>
      </c>
      <c r="U9" s="137" t="s">
        <v>47</v>
      </c>
      <c r="V9" s="298"/>
      <c r="Y9" s="89" t="s">
        <v>132</v>
      </c>
      <c r="Z9" s="89" t="s">
        <v>131</v>
      </c>
      <c r="AA9" s="89" t="s">
        <v>130</v>
      </c>
      <c r="AB9" s="89" t="s">
        <v>133</v>
      </c>
      <c r="AD9" s="89" t="s">
        <v>132</v>
      </c>
      <c r="AE9" s="89" t="s">
        <v>131</v>
      </c>
      <c r="AF9" s="89" t="s">
        <v>130</v>
      </c>
      <c r="AG9" s="89" t="s">
        <v>133</v>
      </c>
      <c r="AI9" s="89" t="s">
        <v>132</v>
      </c>
      <c r="AJ9" s="89" t="s">
        <v>131</v>
      </c>
      <c r="AK9" s="89" t="s">
        <v>130</v>
      </c>
      <c r="AL9" s="89" t="s">
        <v>133</v>
      </c>
    </row>
    <row r="10" spans="1:38" ht="21" customHeight="1" x14ac:dyDescent="0.2">
      <c r="A10" s="146"/>
      <c r="B10" s="146"/>
      <c r="C10" s="11"/>
      <c r="D10" s="11"/>
      <c r="E10" s="29"/>
      <c r="F10" s="29"/>
      <c r="G10" s="29"/>
      <c r="H10" s="29"/>
      <c r="I10" s="29"/>
      <c r="J10" s="20"/>
      <c r="K10" s="20"/>
      <c r="L10" s="20"/>
      <c r="M10" s="20"/>
      <c r="N10" s="146"/>
      <c r="O10" s="146"/>
      <c r="P10" s="146"/>
      <c r="Q10" s="18"/>
      <c r="R10" s="41"/>
      <c r="S10" s="42"/>
      <c r="T10" s="42"/>
      <c r="U10" s="43"/>
      <c r="V10" s="14"/>
      <c r="Y10" s="23"/>
      <c r="Z10" s="23"/>
      <c r="AA10" s="23"/>
      <c r="AB10" s="23"/>
      <c r="AD10" s="23"/>
      <c r="AE10" s="23"/>
      <c r="AF10" s="23"/>
      <c r="AG10" s="23"/>
      <c r="AI10" s="23"/>
      <c r="AJ10" s="23"/>
      <c r="AK10" s="23"/>
      <c r="AL10" s="23"/>
    </row>
    <row r="11" spans="1:38" ht="21" customHeight="1" x14ac:dyDescent="0.55000000000000004">
      <c r="A11" s="324" t="s">
        <v>87</v>
      </c>
      <c r="B11" s="324"/>
      <c r="C11" s="324"/>
      <c r="D11" s="324"/>
      <c r="E11" s="324"/>
      <c r="F11" s="324"/>
      <c r="G11" s="324"/>
      <c r="H11" s="324"/>
      <c r="I11" s="324"/>
      <c r="J11" s="30"/>
      <c r="K11" s="30"/>
      <c r="L11" s="30"/>
      <c r="M11" s="30"/>
      <c r="N11" s="84"/>
      <c r="O11" s="86"/>
      <c r="P11" s="86"/>
      <c r="Q11" s="87"/>
      <c r="R11" s="44"/>
      <c r="S11" s="23"/>
      <c r="T11" s="23"/>
      <c r="U11" s="45"/>
      <c r="V11" s="40"/>
      <c r="Y11" s="23"/>
      <c r="Z11" s="23"/>
      <c r="AA11" s="23"/>
      <c r="AB11" s="23"/>
      <c r="AD11" s="23"/>
      <c r="AE11" s="23"/>
      <c r="AF11" s="23"/>
      <c r="AG11" s="23"/>
      <c r="AI11" s="23"/>
      <c r="AJ11" s="23"/>
      <c r="AK11" s="23"/>
      <c r="AL11" s="23"/>
    </row>
    <row r="12" spans="1:38" ht="18" customHeight="1" x14ac:dyDescent="0.55000000000000004">
      <c r="A12" s="245"/>
      <c r="B12" s="248" t="s">
        <v>40</v>
      </c>
      <c r="C12" s="32" t="s">
        <v>2</v>
      </c>
      <c r="D12" s="251"/>
      <c r="E12" s="30">
        <v>0</v>
      </c>
      <c r="F12" s="30" t="b">
        <f>IF(D12=1,E12*2400/10,IF(D12=2,E12*2000/10,IF(D12=3,E12*1800/10,IF(D12=4,E12*1480/10,IF(D12=5,E12*3200/10,IF(D12=6,E12*2800/10,IF(D12=7,E12*2400/10,IF(D12=8,E12*2100/10))))))))</f>
        <v>0</v>
      </c>
      <c r="G12" s="30"/>
      <c r="H12" s="30"/>
      <c r="I12" s="30"/>
      <c r="J12" s="30">
        <f>+E12-G12+H12+I12</f>
        <v>0</v>
      </c>
      <c r="K12" s="30" t="b">
        <f>IF(D12=1,J12*2400/10,IF(D12=2,J12*2000/10,IF(D12=3,J12*1800/10,IF(D12=4,J12*1480/10,IF(D12=5,J12*3200/10,IF(D12=6,J12*2800/10,IF(D12=7,J12*2400/10,IF(D12=8,J12*2100/10))))))))</f>
        <v>0</v>
      </c>
      <c r="L12" s="30">
        <f>+K12-F12</f>
        <v>0</v>
      </c>
      <c r="M12" s="30">
        <f>-1*L12</f>
        <v>0</v>
      </c>
      <c r="N12" s="246"/>
      <c r="O12" s="239" t="s">
        <v>57</v>
      </c>
      <c r="P12" s="241"/>
      <c r="Q12" s="238"/>
      <c r="R12" s="46">
        <f>SUM(S12:U12)</f>
        <v>0</v>
      </c>
      <c r="S12" s="30">
        <f>+M12*Q12*0.5</f>
        <v>0</v>
      </c>
      <c r="T12" s="30">
        <f>+M12*Q12*0.25</f>
        <v>0</v>
      </c>
      <c r="U12" s="47">
        <f>+M12*Q12*0.25</f>
        <v>0</v>
      </c>
      <c r="V12" s="40"/>
      <c r="W12" s="91" t="str">
        <f>IF(R12=AL12,"OK","NG")</f>
        <v>OK</v>
      </c>
      <c r="Y12" s="93">
        <f>+F12*0.5</f>
        <v>0</v>
      </c>
      <c r="Z12" s="93">
        <f>+F12*0.25</f>
        <v>0</v>
      </c>
      <c r="AA12" s="93">
        <f>+F12*0.25</f>
        <v>0</v>
      </c>
      <c r="AB12" s="93">
        <f>SUM(Y12:AA12)</f>
        <v>0</v>
      </c>
      <c r="AC12" s="90" t="str">
        <f>IF(F12=AB12,"OK","NG")</f>
        <v>NG</v>
      </c>
      <c r="AD12" s="25">
        <f>+ROUNDDOWN(K12*0.5,0)</f>
        <v>0</v>
      </c>
      <c r="AE12" s="25">
        <f>+ROUNDDOWN(K12*0.25,0)</f>
        <v>0</v>
      </c>
      <c r="AF12" s="25">
        <f>+K12-AD12-AE12</f>
        <v>0</v>
      </c>
      <c r="AG12" s="25">
        <f>SUM(AD12:AF12)</f>
        <v>0</v>
      </c>
      <c r="AH12" s="90" t="str">
        <f>IF(K12=AG12,"OK","NG")</f>
        <v>NG</v>
      </c>
      <c r="AI12" s="94">
        <f>+(Y12-AD12)*Q12</f>
        <v>0</v>
      </c>
      <c r="AJ12" s="94">
        <f>+(Z12-AE12)*Q12</f>
        <v>0</v>
      </c>
      <c r="AK12" s="94">
        <f>+(AA12-AF12)*Q12</f>
        <v>0</v>
      </c>
      <c r="AL12" s="94">
        <f>SUM(AI12:AK12)</f>
        <v>0</v>
      </c>
    </row>
    <row r="13" spans="1:38" ht="18" customHeight="1" x14ac:dyDescent="0.55000000000000004">
      <c r="A13" s="246"/>
      <c r="B13" s="249"/>
      <c r="C13" s="32" t="s">
        <v>3</v>
      </c>
      <c r="D13" s="251"/>
      <c r="E13" s="30">
        <v>0</v>
      </c>
      <c r="F13" s="30" t="b">
        <f>IF(D12=1,E13*1440/10,IF(D12=2,E13*1200/10,IF(D12=3,E13*1080/10,IF(D12=4,E13*880/10,IF(D12=5,E13*1920/10,IF(D12=6,E13*1680/10,IF(D12=7,E13*1440/10,IF(D12=8,E13*1260/10))))))))</f>
        <v>0</v>
      </c>
      <c r="G13" s="30"/>
      <c r="H13" s="30"/>
      <c r="I13" s="30"/>
      <c r="J13" s="30">
        <f t="shared" ref="J13:J14" si="0">+E13-G13+H13+I13</f>
        <v>0</v>
      </c>
      <c r="K13" s="30" t="b">
        <f>IF(D12=1,J13*1440/10,IF(D12=2,J13*1200/10,IF(D12=3,J13*1080/10,IF(D12=4,J13*880/10,IF(D12=5,J13*1920/10,IF(D12=6,J13*1680/10,IF(D12=7,J13*1440/10,IF(D12=8,J13*1260/10))))))))</f>
        <v>0</v>
      </c>
      <c r="L13" s="30">
        <f t="shared" ref="L13:L14" si="1">+K13-F13</f>
        <v>0</v>
      </c>
      <c r="M13" s="30">
        <f t="shared" ref="M13:M14" si="2">-1*L13</f>
        <v>0</v>
      </c>
      <c r="N13" s="246"/>
      <c r="O13" s="239"/>
      <c r="P13" s="241"/>
      <c r="Q13" s="238"/>
      <c r="R13" s="46">
        <f t="shared" ref="R13:R14" si="3">SUM(S13:U13)</f>
        <v>0</v>
      </c>
      <c r="S13" s="30">
        <f>+M13*Q12*0.5</f>
        <v>0</v>
      </c>
      <c r="T13" s="30">
        <f>+M13*Q12*0.25</f>
        <v>0</v>
      </c>
      <c r="U13" s="47">
        <f>+M13*Q12*0.25</f>
        <v>0</v>
      </c>
      <c r="V13" s="40"/>
      <c r="W13" s="91" t="str">
        <f t="shared" ref="W13:W15" si="4">IF(R13=AL13,"OK","NG")</f>
        <v>OK</v>
      </c>
      <c r="Y13" s="93">
        <f t="shared" ref="Y13:Y15" si="5">+F13*0.5</f>
        <v>0</v>
      </c>
      <c r="Z13" s="93">
        <f t="shared" ref="Z13:Z15" si="6">+F13*0.25</f>
        <v>0</v>
      </c>
      <c r="AA13" s="93">
        <f t="shared" ref="AA13:AA15" si="7">+F13*0.25</f>
        <v>0</v>
      </c>
      <c r="AB13" s="93">
        <f t="shared" ref="AB13:AB14" si="8">SUM(Y13:AA13)</f>
        <v>0</v>
      </c>
      <c r="AC13" s="90" t="str">
        <f t="shared" ref="AC13:AC15" si="9">IF(F13=AB13,"OK","NG")</f>
        <v>NG</v>
      </c>
      <c r="AD13" s="25">
        <f t="shared" ref="AD13:AD14" si="10">+ROUNDDOWN(K13*0.5,0)</f>
        <v>0</v>
      </c>
      <c r="AE13" s="25">
        <f t="shared" ref="AE13:AE14" si="11">+ROUNDDOWN(K13*0.25,0)</f>
        <v>0</v>
      </c>
      <c r="AF13" s="25">
        <f t="shared" ref="AF13:AF14" si="12">+K13-AD13-AE13</f>
        <v>0</v>
      </c>
      <c r="AG13" s="25">
        <f t="shared" ref="AG13:AG14" si="13">SUM(AD13:AF13)</f>
        <v>0</v>
      </c>
      <c r="AH13" s="90" t="str">
        <f t="shared" ref="AH13:AH15" si="14">IF(K13=AG13,"OK","NG")</f>
        <v>NG</v>
      </c>
      <c r="AI13" s="94">
        <f>+(Y13-AD13)*Q12</f>
        <v>0</v>
      </c>
      <c r="AJ13" s="94">
        <f>+(Z13-AE13)*Q12</f>
        <v>0</v>
      </c>
      <c r="AK13" s="94">
        <f>+(AA13-AF13)*Q12</f>
        <v>0</v>
      </c>
      <c r="AL13" s="94">
        <f t="shared" ref="AL13:AL14" si="15">SUM(AI13:AK13)</f>
        <v>0</v>
      </c>
    </row>
    <row r="14" spans="1:38" ht="18" customHeight="1" x14ac:dyDescent="0.55000000000000004">
      <c r="A14" s="246"/>
      <c r="B14" s="249"/>
      <c r="C14" s="32" t="s">
        <v>4</v>
      </c>
      <c r="D14" s="251"/>
      <c r="E14" s="30">
        <v>0</v>
      </c>
      <c r="F14" s="30" t="b">
        <f>IF(D12=1,E14*240/10,IF(D12=2,E14*200/10,IF(D12=3,E14*160/10,IF(D12=4,E14*120/10,IF(D12=5,E14*320/10,IF(D12=6,E14*280/10,IF(D12=7,E14*220/10,IF(D12=8,E14*190/10))))))))</f>
        <v>0</v>
      </c>
      <c r="G14" s="30"/>
      <c r="H14" s="30"/>
      <c r="I14" s="30"/>
      <c r="J14" s="30">
        <f t="shared" si="0"/>
        <v>0</v>
      </c>
      <c r="K14" s="30" t="b">
        <f>IF(D12=1,J14*240/10,IF(D12=2,J14*200/10,IF(D12=3,J14*160/10,IF(D12=4,J14*120/10,IF(D12=5,J14*320/10,IF(D12=6,J14*280/10,IF(D12=7,J14*220/10,IF(D12=8,J14*190/10))))))))</f>
        <v>0</v>
      </c>
      <c r="L14" s="30">
        <f t="shared" si="1"/>
        <v>0</v>
      </c>
      <c r="M14" s="30">
        <f t="shared" si="2"/>
        <v>0</v>
      </c>
      <c r="N14" s="246"/>
      <c r="O14" s="239"/>
      <c r="P14" s="241"/>
      <c r="Q14" s="238"/>
      <c r="R14" s="46">
        <f t="shared" si="3"/>
        <v>0</v>
      </c>
      <c r="S14" s="30">
        <f>+M14*Q12*0.5</f>
        <v>0</v>
      </c>
      <c r="T14" s="30">
        <f>+M14*Q12*0.25</f>
        <v>0</v>
      </c>
      <c r="U14" s="47">
        <f>+M14*Q12*0.25</f>
        <v>0</v>
      </c>
      <c r="V14" s="40"/>
      <c r="W14" s="91" t="str">
        <f t="shared" si="4"/>
        <v>OK</v>
      </c>
      <c r="Y14" s="93">
        <f t="shared" si="5"/>
        <v>0</v>
      </c>
      <c r="Z14" s="93">
        <f t="shared" si="6"/>
        <v>0</v>
      </c>
      <c r="AA14" s="93">
        <f t="shared" si="7"/>
        <v>0</v>
      </c>
      <c r="AB14" s="93">
        <f t="shared" si="8"/>
        <v>0</v>
      </c>
      <c r="AC14" s="90" t="str">
        <f t="shared" si="9"/>
        <v>NG</v>
      </c>
      <c r="AD14" s="25">
        <f t="shared" si="10"/>
        <v>0</v>
      </c>
      <c r="AE14" s="25">
        <f t="shared" si="11"/>
        <v>0</v>
      </c>
      <c r="AF14" s="25">
        <f t="shared" si="12"/>
        <v>0</v>
      </c>
      <c r="AG14" s="25">
        <f t="shared" si="13"/>
        <v>0</v>
      </c>
      <c r="AH14" s="90" t="str">
        <f t="shared" si="14"/>
        <v>NG</v>
      </c>
      <c r="AI14" s="94">
        <f>+(Y14-AD14)*Q12</f>
        <v>0</v>
      </c>
      <c r="AJ14" s="94">
        <f>+(Z14-AE14)*Q12</f>
        <v>0</v>
      </c>
      <c r="AK14" s="94">
        <f>+(AA14-AF14)*Q12</f>
        <v>0</v>
      </c>
      <c r="AL14" s="94">
        <f t="shared" si="15"/>
        <v>0</v>
      </c>
    </row>
    <row r="15" spans="1:38" ht="18" customHeight="1" x14ac:dyDescent="0.55000000000000004">
      <c r="A15" s="247"/>
      <c r="B15" s="250"/>
      <c r="C15" s="32" t="s">
        <v>48</v>
      </c>
      <c r="D15" s="251"/>
      <c r="E15" s="30">
        <f>SUM(E12:E14)</f>
        <v>0</v>
      </c>
      <c r="F15" s="30"/>
      <c r="G15" s="30">
        <f t="shared" ref="G15:I15" si="16">SUM(G12:G14)</f>
        <v>0</v>
      </c>
      <c r="H15" s="30">
        <f t="shared" si="16"/>
        <v>0</v>
      </c>
      <c r="I15" s="30">
        <f t="shared" si="16"/>
        <v>0</v>
      </c>
      <c r="J15" s="30">
        <f>SUM(J12:J14)</f>
        <v>0</v>
      </c>
      <c r="K15" s="30"/>
      <c r="L15" s="30">
        <f>SUM(L12:L14)</f>
        <v>0</v>
      </c>
      <c r="M15" s="30">
        <f>SUM(M12:M14)</f>
        <v>0</v>
      </c>
      <c r="N15" s="247"/>
      <c r="O15" s="240"/>
      <c r="P15" s="242"/>
      <c r="Q15" s="243"/>
      <c r="R15" s="46">
        <f t="shared" ref="R15:U15" si="17">SUM(R12:R14)</f>
        <v>0</v>
      </c>
      <c r="S15" s="30">
        <f t="shared" si="17"/>
        <v>0</v>
      </c>
      <c r="T15" s="30">
        <f t="shared" si="17"/>
        <v>0</v>
      </c>
      <c r="U15" s="47">
        <f t="shared" si="17"/>
        <v>0</v>
      </c>
      <c r="V15" s="40"/>
      <c r="W15" s="91" t="str">
        <f t="shared" si="4"/>
        <v>OK</v>
      </c>
      <c r="Y15" s="93">
        <f t="shared" si="5"/>
        <v>0</v>
      </c>
      <c r="Z15" s="93">
        <f t="shared" si="6"/>
        <v>0</v>
      </c>
      <c r="AA15" s="93">
        <f t="shared" si="7"/>
        <v>0</v>
      </c>
      <c r="AB15" s="93">
        <f>SUM(AB12:AB14)</f>
        <v>0</v>
      </c>
      <c r="AC15" s="90" t="str">
        <f t="shared" si="9"/>
        <v>OK</v>
      </c>
      <c r="AD15" s="25">
        <f>SUM(AD12:AD14)</f>
        <v>0</v>
      </c>
      <c r="AE15" s="25">
        <f>SUM(AE12:AE14)</f>
        <v>0</v>
      </c>
      <c r="AF15" s="25">
        <f>SUM(AF12:AF14)</f>
        <v>0</v>
      </c>
      <c r="AG15" s="25">
        <f>SUM(AG12:AG14)</f>
        <v>0</v>
      </c>
      <c r="AH15" s="90" t="str">
        <f t="shared" si="14"/>
        <v>OK</v>
      </c>
      <c r="AI15" s="94">
        <f>SUM(AI12:AI14)</f>
        <v>0</v>
      </c>
      <c r="AJ15" s="94">
        <f>SUM(AJ12:AJ14)</f>
        <v>0</v>
      </c>
      <c r="AK15" s="94">
        <f>SUM(AK12:AK14)</f>
        <v>0</v>
      </c>
      <c r="AL15" s="94">
        <f>SUM(AL12:AL14)</f>
        <v>0</v>
      </c>
    </row>
    <row r="16" spans="1:38" ht="21" customHeight="1" x14ac:dyDescent="0.55000000000000004">
      <c r="A16" s="324"/>
      <c r="B16" s="324"/>
      <c r="C16" s="324"/>
      <c r="D16" s="324"/>
      <c r="E16" s="324"/>
      <c r="F16" s="324"/>
      <c r="G16" s="324"/>
      <c r="H16" s="324"/>
      <c r="I16" s="324"/>
      <c r="J16" s="30"/>
      <c r="K16" s="30"/>
      <c r="L16" s="30"/>
      <c r="M16" s="30"/>
      <c r="N16" s="84"/>
      <c r="O16" s="86"/>
      <c r="P16" s="86"/>
      <c r="Q16" s="87"/>
      <c r="R16" s="44"/>
      <c r="S16" s="23"/>
      <c r="T16" s="23"/>
      <c r="U16" s="45"/>
      <c r="V16" s="40"/>
      <c r="Y16" s="23"/>
      <c r="Z16" s="23"/>
      <c r="AA16" s="23"/>
      <c r="AB16" s="23"/>
      <c r="AD16" s="23"/>
      <c r="AE16" s="23"/>
      <c r="AF16" s="23"/>
      <c r="AG16" s="23"/>
      <c r="AI16" s="95"/>
      <c r="AJ16" s="95"/>
      <c r="AK16" s="95"/>
      <c r="AL16" s="95"/>
    </row>
    <row r="17" spans="1:38" s="31" customFormat="1" ht="18" customHeight="1" x14ac:dyDescent="0.55000000000000004">
      <c r="A17" s="245"/>
      <c r="B17" s="248" t="s">
        <v>40</v>
      </c>
      <c r="C17" s="106" t="s">
        <v>2</v>
      </c>
      <c r="D17" s="251"/>
      <c r="E17" s="30"/>
      <c r="F17" s="30" t="b">
        <f>IF(D17=1,E17*2400/10,IF(D17=2,E17*2000/10,IF(D17=3,E17*1800/10,IF(D17=4,E17*1480/10,IF(D17=5,E17*3200/10,IF(D17=6,E17*2800/10,IF(D17=7,E17*2400/10,IF(D17=8,E17*2100/10))))))))</f>
        <v>0</v>
      </c>
      <c r="G17" s="30"/>
      <c r="H17" s="30"/>
      <c r="I17" s="30"/>
      <c r="J17" s="30">
        <f t="shared" ref="J17:J19" si="18">+E17-G17+H17+I17</f>
        <v>0</v>
      </c>
      <c r="K17" s="30" t="b">
        <f>IF(D17=1,J17*2400/10,IF(D17=2,J17*2000/10,IF(D17=3,J17*1800/10,IF(D17=4,J17*1480/10,IF(D17=5,J17*3200/10,IF(D17=6,J17*2800/10,IF(D17=7,J17*2400/10,IF(D17=8,J17*2100/10))))))))</f>
        <v>0</v>
      </c>
      <c r="L17" s="30">
        <f>+K17-F17</f>
        <v>0</v>
      </c>
      <c r="M17" s="30">
        <f>-1*L17</f>
        <v>0</v>
      </c>
      <c r="N17" s="246"/>
      <c r="O17" s="239" t="s">
        <v>40</v>
      </c>
      <c r="P17" s="241"/>
      <c r="Q17" s="238"/>
      <c r="R17" s="46">
        <f>SUM(S17:U17)</f>
        <v>0</v>
      </c>
      <c r="S17" s="30">
        <f>+M17*Q17*0.5</f>
        <v>0</v>
      </c>
      <c r="T17" s="30">
        <f>+M17*Q17*0.25</f>
        <v>0</v>
      </c>
      <c r="U17" s="47">
        <f>+M17*Q17*0.25</f>
        <v>0</v>
      </c>
      <c r="V17" s="62"/>
      <c r="W17" s="91" t="str">
        <f>IF(R17=AL17,"OK","NG")</f>
        <v>OK</v>
      </c>
      <c r="X17" s="1"/>
      <c r="Y17" s="93">
        <f t="shared" ref="Y17:Y20" si="19">+F17*0.5</f>
        <v>0</v>
      </c>
      <c r="Z17" s="93">
        <f t="shared" ref="Z17:Z20" si="20">+F17*0.25</f>
        <v>0</v>
      </c>
      <c r="AA17" s="93">
        <f t="shared" ref="AA17:AA20" si="21">+F17*0.25</f>
        <v>0</v>
      </c>
      <c r="AB17" s="93">
        <f t="shared" ref="AB17:AB19" si="22">SUM(Y17:AA17)</f>
        <v>0</v>
      </c>
      <c r="AC17" s="90" t="str">
        <f>IF(F17=AB17,"OK","NG")</f>
        <v>NG</v>
      </c>
      <c r="AD17" s="25">
        <f>+ROUNDDOWN(K17*0.5,0)</f>
        <v>0</v>
      </c>
      <c r="AE17" s="25">
        <f>+ROUNDDOWN(K17*0.25,0)</f>
        <v>0</v>
      </c>
      <c r="AF17" s="25">
        <f>+K17-AD17-AE17</f>
        <v>0</v>
      </c>
      <c r="AG17" s="25">
        <f>SUM(AD17:AF17)</f>
        <v>0</v>
      </c>
      <c r="AH17" s="90" t="str">
        <f>IF(K17=AG17,"OK","NG")</f>
        <v>NG</v>
      </c>
      <c r="AI17" s="94">
        <f>+(Y17-AD17)*Q17</f>
        <v>0</v>
      </c>
      <c r="AJ17" s="94">
        <f>+(Z17-AE17)*Q17</f>
        <v>0</v>
      </c>
      <c r="AK17" s="94">
        <f>+(AA17-AF17)*Q17</f>
        <v>0</v>
      </c>
      <c r="AL17" s="94">
        <f>SUM(AI17:AK17)</f>
        <v>0</v>
      </c>
    </row>
    <row r="18" spans="1:38" s="31" customFormat="1" ht="18" customHeight="1" x14ac:dyDescent="0.55000000000000004">
      <c r="A18" s="246"/>
      <c r="B18" s="249"/>
      <c r="C18" s="106" t="s">
        <v>3</v>
      </c>
      <c r="D18" s="251"/>
      <c r="E18" s="30"/>
      <c r="F18" s="30" t="b">
        <f>IF(D17=1,E18*1440/10,IF(D17=2,E18*1200/10,IF(D17=3,E18*1080/10,IF(D17=4,E18*880/10,IF(D17=5,E18*1920/10,IF(D17=6,E18*1680/10,IF(D17=7,E18*1440/10,IF(D17=8,E18*1260/10))))))))</f>
        <v>0</v>
      </c>
      <c r="G18" s="30"/>
      <c r="H18" s="30"/>
      <c r="I18" s="30"/>
      <c r="J18" s="30">
        <f t="shared" si="18"/>
        <v>0</v>
      </c>
      <c r="K18" s="30" t="b">
        <f>IF(D17=1,J18*1440/10,IF(D17=2,J18*1200/10,IF(D17=3,J18*1080/10,IF(D17=4,J18*880/10,IF(D17=5,J18*1920/10,IF(D17=6,J18*1680/10,IF(D17=7,J18*1440/10,IF(D17=8,J18*1260/10))))))))</f>
        <v>0</v>
      </c>
      <c r="L18" s="30">
        <f t="shared" ref="L18:L19" si="23">+K18-F18</f>
        <v>0</v>
      </c>
      <c r="M18" s="30">
        <f t="shared" ref="M18:M19" si="24">-1*L18</f>
        <v>0</v>
      </c>
      <c r="N18" s="246"/>
      <c r="O18" s="239"/>
      <c r="P18" s="241"/>
      <c r="Q18" s="238"/>
      <c r="R18" s="46">
        <f t="shared" ref="R18:R19" si="25">SUM(S18:U18)</f>
        <v>0</v>
      </c>
      <c r="S18" s="30">
        <f>+M18*Q17*0.5</f>
        <v>0</v>
      </c>
      <c r="T18" s="30">
        <f>+M18*Q17*0.25</f>
        <v>0</v>
      </c>
      <c r="U18" s="47">
        <f>+M18*Q17*0.25</f>
        <v>0</v>
      </c>
      <c r="V18" s="62"/>
      <c r="W18" s="91" t="str">
        <f t="shared" ref="W18:W20" si="26">IF(R18=AL18,"OK","NG")</f>
        <v>OK</v>
      </c>
      <c r="X18" s="1"/>
      <c r="Y18" s="93">
        <f t="shared" si="19"/>
        <v>0</v>
      </c>
      <c r="Z18" s="93">
        <f t="shared" si="20"/>
        <v>0</v>
      </c>
      <c r="AA18" s="93">
        <f t="shared" si="21"/>
        <v>0</v>
      </c>
      <c r="AB18" s="93">
        <f t="shared" si="22"/>
        <v>0</v>
      </c>
      <c r="AC18" s="90" t="str">
        <f t="shared" ref="AC18:AC20" si="27">IF(F18=AB18,"OK","NG")</f>
        <v>NG</v>
      </c>
      <c r="AD18" s="25">
        <f t="shared" ref="AD18:AD19" si="28">+ROUNDDOWN(K18*0.5,0)</f>
        <v>0</v>
      </c>
      <c r="AE18" s="25">
        <f t="shared" ref="AE18:AE19" si="29">+ROUNDDOWN(K18*0.25,0)</f>
        <v>0</v>
      </c>
      <c r="AF18" s="25">
        <f t="shared" ref="AF18:AF19" si="30">+K18-AD18-AE18</f>
        <v>0</v>
      </c>
      <c r="AG18" s="25">
        <f t="shared" ref="AG18:AG19" si="31">SUM(AD18:AF18)</f>
        <v>0</v>
      </c>
      <c r="AH18" s="90" t="str">
        <f t="shared" ref="AH18:AH20" si="32">IF(K18=AG18,"OK","NG")</f>
        <v>NG</v>
      </c>
      <c r="AI18" s="94">
        <f>+(Y18-AD18)*Q17</f>
        <v>0</v>
      </c>
      <c r="AJ18" s="94">
        <f>+(Z18-AE18)*Q17</f>
        <v>0</v>
      </c>
      <c r="AK18" s="94">
        <f>+(AA18-AF18)*Q17</f>
        <v>0</v>
      </c>
      <c r="AL18" s="94">
        <f t="shared" ref="AL18:AL19" si="33">SUM(AI18:AK18)</f>
        <v>0</v>
      </c>
    </row>
    <row r="19" spans="1:38" s="31" customFormat="1" ht="18" customHeight="1" x14ac:dyDescent="0.55000000000000004">
      <c r="A19" s="246"/>
      <c r="B19" s="249"/>
      <c r="C19" s="106" t="s">
        <v>4</v>
      </c>
      <c r="D19" s="251"/>
      <c r="E19" s="30"/>
      <c r="F19" s="30" t="b">
        <f>IF(D17=1,E19*240/10,IF(D17=2,E19*200/10,IF(D17=3,E19*160/10,IF(D17=4,E19*120/10,IF(D17=5,E19*320/10,IF(D17=6,E19*280/10,IF(D17=7,E19*220/10,IF(D17=8,E19*190/10))))))))</f>
        <v>0</v>
      </c>
      <c r="G19" s="30"/>
      <c r="H19" s="30"/>
      <c r="I19" s="30"/>
      <c r="J19" s="30">
        <f t="shared" si="18"/>
        <v>0</v>
      </c>
      <c r="K19" s="30" t="b">
        <f>IF(D17=1,J19*240/10,IF(D17=2,J19*200/10,IF(D17=3,J19*160/10,IF(D17=4,J19*120/10,IF(D17=5,J19*320/10,IF(D17=6,J19*280/10,IF(D17=7,J19*220/10,IF(D17=8,J19*190/10))))))))</f>
        <v>0</v>
      </c>
      <c r="L19" s="30">
        <f t="shared" si="23"/>
        <v>0</v>
      </c>
      <c r="M19" s="30">
        <f t="shared" si="24"/>
        <v>0</v>
      </c>
      <c r="N19" s="246"/>
      <c r="O19" s="239"/>
      <c r="P19" s="241"/>
      <c r="Q19" s="238"/>
      <c r="R19" s="46">
        <f t="shared" si="25"/>
        <v>0</v>
      </c>
      <c r="S19" s="30">
        <f>+M19*Q17*0.5</f>
        <v>0</v>
      </c>
      <c r="T19" s="30">
        <f>+M19*Q17*0.25</f>
        <v>0</v>
      </c>
      <c r="U19" s="47">
        <f>+M19*Q17*0.25</f>
        <v>0</v>
      </c>
      <c r="V19" s="62"/>
      <c r="W19" s="91" t="str">
        <f t="shared" si="26"/>
        <v>OK</v>
      </c>
      <c r="X19" s="1"/>
      <c r="Y19" s="93">
        <f t="shared" si="19"/>
        <v>0</v>
      </c>
      <c r="Z19" s="93">
        <f t="shared" si="20"/>
        <v>0</v>
      </c>
      <c r="AA19" s="93">
        <f t="shared" si="21"/>
        <v>0</v>
      </c>
      <c r="AB19" s="93">
        <f t="shared" si="22"/>
        <v>0</v>
      </c>
      <c r="AC19" s="90" t="str">
        <f t="shared" si="27"/>
        <v>NG</v>
      </c>
      <c r="AD19" s="25">
        <f t="shared" si="28"/>
        <v>0</v>
      </c>
      <c r="AE19" s="25">
        <f t="shared" si="29"/>
        <v>0</v>
      </c>
      <c r="AF19" s="25">
        <f t="shared" si="30"/>
        <v>0</v>
      </c>
      <c r="AG19" s="25">
        <f t="shared" si="31"/>
        <v>0</v>
      </c>
      <c r="AH19" s="90" t="str">
        <f t="shared" si="32"/>
        <v>NG</v>
      </c>
      <c r="AI19" s="94">
        <f>+(Y19-AD19)*Q17</f>
        <v>0</v>
      </c>
      <c r="AJ19" s="94">
        <f>+(Z19-AE19)*Q17</f>
        <v>0</v>
      </c>
      <c r="AK19" s="94">
        <f>+(AA19-AF19)*Q17</f>
        <v>0</v>
      </c>
      <c r="AL19" s="94">
        <f t="shared" si="33"/>
        <v>0</v>
      </c>
    </row>
    <row r="20" spans="1:38" s="31" customFormat="1" ht="18" customHeight="1" x14ac:dyDescent="0.55000000000000004">
      <c r="A20" s="247"/>
      <c r="B20" s="250"/>
      <c r="C20" s="106" t="s">
        <v>48</v>
      </c>
      <c r="D20" s="251"/>
      <c r="E20" s="30">
        <f>SUM(E17:E19)</f>
        <v>0</v>
      </c>
      <c r="F20" s="30"/>
      <c r="G20" s="30">
        <f t="shared" ref="G20:I20" si="34">SUM(G17:G19)</f>
        <v>0</v>
      </c>
      <c r="H20" s="30">
        <f t="shared" si="34"/>
        <v>0</v>
      </c>
      <c r="I20" s="30">
        <f t="shared" si="34"/>
        <v>0</v>
      </c>
      <c r="J20" s="30">
        <f>SUM(J17:J19)</f>
        <v>0</v>
      </c>
      <c r="K20" s="30"/>
      <c r="L20" s="30">
        <f>SUM(L17:L19)</f>
        <v>0</v>
      </c>
      <c r="M20" s="30">
        <f>SUM(M17:M19)</f>
        <v>0</v>
      </c>
      <c r="N20" s="247"/>
      <c r="O20" s="240"/>
      <c r="P20" s="242"/>
      <c r="Q20" s="243"/>
      <c r="R20" s="46">
        <f t="shared" ref="R20:U20" si="35">SUM(R17:R19)</f>
        <v>0</v>
      </c>
      <c r="S20" s="30">
        <f t="shared" si="35"/>
        <v>0</v>
      </c>
      <c r="T20" s="30">
        <f t="shared" si="35"/>
        <v>0</v>
      </c>
      <c r="U20" s="47">
        <f t="shared" si="35"/>
        <v>0</v>
      </c>
      <c r="V20" s="62"/>
      <c r="W20" s="91" t="str">
        <f t="shared" si="26"/>
        <v>OK</v>
      </c>
      <c r="X20" s="1"/>
      <c r="Y20" s="93">
        <f t="shared" si="19"/>
        <v>0</v>
      </c>
      <c r="Z20" s="93">
        <f t="shared" si="20"/>
        <v>0</v>
      </c>
      <c r="AA20" s="93">
        <f t="shared" si="21"/>
        <v>0</v>
      </c>
      <c r="AB20" s="93">
        <f t="shared" ref="AB20" si="36">SUM(AB17:AB19)</f>
        <v>0</v>
      </c>
      <c r="AC20" s="90" t="str">
        <f t="shared" si="27"/>
        <v>OK</v>
      </c>
      <c r="AD20" s="25">
        <f>SUM(AD17:AD19)</f>
        <v>0</v>
      </c>
      <c r="AE20" s="25">
        <f>SUM(AE17:AE19)</f>
        <v>0</v>
      </c>
      <c r="AF20" s="25">
        <f>SUM(AF17:AF19)</f>
        <v>0</v>
      </c>
      <c r="AG20" s="25">
        <f>SUM(AG17:AG19)</f>
        <v>0</v>
      </c>
      <c r="AH20" s="90" t="str">
        <f t="shared" si="32"/>
        <v>OK</v>
      </c>
      <c r="AI20" s="94">
        <f>SUM(AI17:AI19)</f>
        <v>0</v>
      </c>
      <c r="AJ20" s="94">
        <f>SUM(AJ17:AJ19)</f>
        <v>0</v>
      </c>
      <c r="AK20" s="94">
        <f>SUM(AK17:AK19)</f>
        <v>0</v>
      </c>
      <c r="AL20" s="94">
        <f>SUM(AL17:AL19)</f>
        <v>0</v>
      </c>
    </row>
    <row r="21" spans="1:38" ht="21" customHeight="1" x14ac:dyDescent="0.55000000000000004">
      <c r="A21" s="324"/>
      <c r="B21" s="324"/>
      <c r="C21" s="324"/>
      <c r="D21" s="324"/>
      <c r="E21" s="324"/>
      <c r="F21" s="324"/>
      <c r="G21" s="324"/>
      <c r="H21" s="324"/>
      <c r="I21" s="324"/>
      <c r="J21" s="30"/>
      <c r="K21" s="30"/>
      <c r="L21" s="30"/>
      <c r="M21" s="30"/>
      <c r="N21" s="84"/>
      <c r="O21" s="86"/>
      <c r="P21" s="86"/>
      <c r="Q21" s="87"/>
      <c r="R21" s="44"/>
      <c r="S21" s="23"/>
      <c r="T21" s="23"/>
      <c r="U21" s="45"/>
      <c r="V21" s="40"/>
      <c r="Y21" s="23"/>
      <c r="Z21" s="23"/>
      <c r="AA21" s="23"/>
      <c r="AB21" s="23"/>
      <c r="AD21" s="23"/>
      <c r="AE21" s="23"/>
      <c r="AF21" s="23"/>
      <c r="AG21" s="23"/>
      <c r="AI21" s="95"/>
      <c r="AJ21" s="95"/>
      <c r="AK21" s="95"/>
      <c r="AL21" s="95"/>
    </row>
    <row r="22" spans="1:38" s="31" customFormat="1" ht="18" customHeight="1" x14ac:dyDescent="0.55000000000000004">
      <c r="A22" s="245"/>
      <c r="B22" s="248" t="s">
        <v>40</v>
      </c>
      <c r="C22" s="32" t="s">
        <v>2</v>
      </c>
      <c r="D22" s="251"/>
      <c r="E22" s="30"/>
      <c r="F22" s="30" t="b">
        <f>IF(D22=1,E22*2400/10,IF(D22=2,E22*2000/10,IF(D22=3,E22*1800/10,IF(D22=4,E22*1480/10,IF(D22=5,E22*3200/10,IF(D22=6,E22*2800/10,IF(D22=7,E22*2400/10,IF(D22=8,E22*2100/10))))))))</f>
        <v>0</v>
      </c>
      <c r="G22" s="30"/>
      <c r="H22" s="30"/>
      <c r="I22" s="30"/>
      <c r="J22" s="30">
        <f t="shared" ref="J22:J24" si="37">+E22-G22+H22+I22</f>
        <v>0</v>
      </c>
      <c r="K22" s="30" t="b">
        <f>IF(D22=1,J22*2400/10,IF(D22=2,J22*2000/10,IF(D22=3,J22*1800/10,IF(D22=4,J22*1480/10,IF(D22=5,J22*3200/10,IF(D22=6,J22*2800/10,IF(D22=7,J22*2400/10,IF(D22=8,J22*2100/10))))))))</f>
        <v>0</v>
      </c>
      <c r="L22" s="30">
        <f>+K22-F22</f>
        <v>0</v>
      </c>
      <c r="M22" s="30">
        <f>-1*L22</f>
        <v>0</v>
      </c>
      <c r="N22" s="246"/>
      <c r="O22" s="239" t="s">
        <v>57</v>
      </c>
      <c r="P22" s="241"/>
      <c r="Q22" s="238"/>
      <c r="R22" s="46">
        <f>SUM(S22:U22)</f>
        <v>0</v>
      </c>
      <c r="S22" s="30">
        <f>+M22*Q22*0.5</f>
        <v>0</v>
      </c>
      <c r="T22" s="30">
        <f>+M22*Q22*0.25</f>
        <v>0</v>
      </c>
      <c r="U22" s="47">
        <f>+M22*Q22*0.25</f>
        <v>0</v>
      </c>
      <c r="V22" s="62"/>
      <c r="W22" s="91" t="str">
        <f>IF(R22=AL22,"OK","NG")</f>
        <v>OK</v>
      </c>
      <c r="X22" s="1"/>
      <c r="Y22" s="93">
        <f t="shared" ref="Y22:Y25" si="38">+F22*0.5</f>
        <v>0</v>
      </c>
      <c r="Z22" s="93">
        <f t="shared" ref="Z22:Z25" si="39">+F22*0.25</f>
        <v>0</v>
      </c>
      <c r="AA22" s="93">
        <f t="shared" ref="AA22:AA25" si="40">+F22*0.25</f>
        <v>0</v>
      </c>
      <c r="AB22" s="93">
        <f t="shared" ref="AB22:AB24" si="41">SUM(Y22:AA22)</f>
        <v>0</v>
      </c>
      <c r="AC22" s="90" t="str">
        <f>IF(F22=AB22,"OK","NG")</f>
        <v>NG</v>
      </c>
      <c r="AD22" s="25">
        <f>+ROUNDDOWN(K22*0.5,0)</f>
        <v>0</v>
      </c>
      <c r="AE22" s="25">
        <f>+ROUNDDOWN(K22*0.25,0)</f>
        <v>0</v>
      </c>
      <c r="AF22" s="25">
        <f>+K22-AD22-AE22</f>
        <v>0</v>
      </c>
      <c r="AG22" s="25">
        <f>SUM(AD22:AF22)</f>
        <v>0</v>
      </c>
      <c r="AH22" s="90" t="str">
        <f>IF(K22=AG22,"OK","NG")</f>
        <v>NG</v>
      </c>
      <c r="AI22" s="94">
        <f>+(Y22-AD22)*Q22</f>
        <v>0</v>
      </c>
      <c r="AJ22" s="94">
        <f>+(Z22-AE22)*Q22</f>
        <v>0</v>
      </c>
      <c r="AK22" s="94">
        <f>+(AA22-AF22)*Q22</f>
        <v>0</v>
      </c>
      <c r="AL22" s="94">
        <f>SUM(AI22:AK22)</f>
        <v>0</v>
      </c>
    </row>
    <row r="23" spans="1:38" s="31" customFormat="1" ht="18" customHeight="1" x14ac:dyDescent="0.55000000000000004">
      <c r="A23" s="246"/>
      <c r="B23" s="249"/>
      <c r="C23" s="32" t="s">
        <v>3</v>
      </c>
      <c r="D23" s="251"/>
      <c r="E23" s="30"/>
      <c r="F23" s="30" t="b">
        <f>IF(D22=1,E23*1440/10,IF(D22=2,E23*1200/10,IF(D22=3,E23*1080/10,IF(D22=4,E23*880/10,IF(D22=5,E23*1920/10,IF(D22=6,E23*1680/10,IF(D22=7,E23*1440/10,IF(D22=8,E23*1260/10))))))))</f>
        <v>0</v>
      </c>
      <c r="G23" s="30"/>
      <c r="H23" s="30"/>
      <c r="I23" s="30"/>
      <c r="J23" s="30">
        <f t="shared" si="37"/>
        <v>0</v>
      </c>
      <c r="K23" s="30" t="b">
        <f>IF(D22=1,J23*1440/10,IF(D22=2,J23*1200/10,IF(D22=3,J23*1080/10,IF(D22=4,J23*880/10,IF(D22=5,J23*1920/10,IF(D22=6,J23*1680/10,IF(D22=7,J23*1440/10,IF(D22=8,J23*1260/10))))))))</f>
        <v>0</v>
      </c>
      <c r="L23" s="30">
        <f t="shared" ref="L23:L24" si="42">+K23-F23</f>
        <v>0</v>
      </c>
      <c r="M23" s="30">
        <f t="shared" ref="M23:M24" si="43">-1*L23</f>
        <v>0</v>
      </c>
      <c r="N23" s="246"/>
      <c r="O23" s="239"/>
      <c r="P23" s="241"/>
      <c r="Q23" s="238"/>
      <c r="R23" s="46">
        <f t="shared" ref="R23:R24" si="44">SUM(S23:U23)</f>
        <v>0</v>
      </c>
      <c r="S23" s="30">
        <f>+M23*Q22*0.5</f>
        <v>0</v>
      </c>
      <c r="T23" s="30">
        <f>+M23*Q22*0.25</f>
        <v>0</v>
      </c>
      <c r="U23" s="47">
        <f>+M23*Q22*0.25</f>
        <v>0</v>
      </c>
      <c r="V23" s="62"/>
      <c r="W23" s="91" t="str">
        <f t="shared" ref="W23:W25" si="45">IF(R23=AL23,"OK","NG")</f>
        <v>OK</v>
      </c>
      <c r="X23" s="1"/>
      <c r="Y23" s="93">
        <f t="shared" si="38"/>
        <v>0</v>
      </c>
      <c r="Z23" s="93">
        <f t="shared" si="39"/>
        <v>0</v>
      </c>
      <c r="AA23" s="93">
        <f t="shared" si="40"/>
        <v>0</v>
      </c>
      <c r="AB23" s="93">
        <f t="shared" si="41"/>
        <v>0</v>
      </c>
      <c r="AC23" s="90" t="str">
        <f t="shared" ref="AC23:AC25" si="46">IF(F23=AB23,"OK","NG")</f>
        <v>NG</v>
      </c>
      <c r="AD23" s="25">
        <f t="shared" ref="AD23:AD24" si="47">+ROUNDDOWN(K23*0.5,0)</f>
        <v>0</v>
      </c>
      <c r="AE23" s="25">
        <f t="shared" ref="AE23:AE24" si="48">+ROUNDDOWN(K23*0.25,0)</f>
        <v>0</v>
      </c>
      <c r="AF23" s="25">
        <f t="shared" ref="AF23:AF24" si="49">+K23-AD23-AE23</f>
        <v>0</v>
      </c>
      <c r="AG23" s="25">
        <f t="shared" ref="AG23:AG24" si="50">SUM(AD23:AF23)</f>
        <v>0</v>
      </c>
      <c r="AH23" s="90" t="str">
        <f t="shared" ref="AH23:AH25" si="51">IF(K23=AG23,"OK","NG")</f>
        <v>NG</v>
      </c>
      <c r="AI23" s="94">
        <f>+(Y23-AD23)*Q22</f>
        <v>0</v>
      </c>
      <c r="AJ23" s="94">
        <f>+(Z23-AE23)*Q22</f>
        <v>0</v>
      </c>
      <c r="AK23" s="94">
        <f>+(AA23-AF23)*Q22</f>
        <v>0</v>
      </c>
      <c r="AL23" s="94">
        <f t="shared" ref="AL23:AL24" si="52">SUM(AI23:AK23)</f>
        <v>0</v>
      </c>
    </row>
    <row r="24" spans="1:38" s="31" customFormat="1" ht="18" customHeight="1" x14ac:dyDescent="0.55000000000000004">
      <c r="A24" s="246"/>
      <c r="B24" s="249"/>
      <c r="C24" s="32" t="s">
        <v>4</v>
      </c>
      <c r="D24" s="251"/>
      <c r="E24" s="30"/>
      <c r="F24" s="30" t="b">
        <f>IF(D22=1,E24*240/10,IF(D22=2,E24*200/10,IF(D22=3,E24*160/10,IF(D22=4,E24*120/10,IF(D22=5,E24*320/10,IF(D22=6,E24*280/10,IF(D22=7,E24*220/10,IF(D22=8,E24*190/10))))))))</f>
        <v>0</v>
      </c>
      <c r="G24" s="30"/>
      <c r="H24" s="30"/>
      <c r="I24" s="30"/>
      <c r="J24" s="30">
        <f t="shared" si="37"/>
        <v>0</v>
      </c>
      <c r="K24" s="30" t="b">
        <f>IF(D22=1,J24*240/10,IF(D22=2,J24*200/10,IF(D22=3,J24*160/10,IF(D22=4,J24*120/10,IF(D22=5,J24*320/10,IF(D22=6,J24*280/10,IF(D22=7,J24*220/10,IF(D22=8,J24*190/10))))))))</f>
        <v>0</v>
      </c>
      <c r="L24" s="30">
        <f t="shared" si="42"/>
        <v>0</v>
      </c>
      <c r="M24" s="30">
        <f t="shared" si="43"/>
        <v>0</v>
      </c>
      <c r="N24" s="246"/>
      <c r="O24" s="239"/>
      <c r="P24" s="241"/>
      <c r="Q24" s="238"/>
      <c r="R24" s="46">
        <f t="shared" si="44"/>
        <v>0</v>
      </c>
      <c r="S24" s="30">
        <f>+M24*Q22*0.5</f>
        <v>0</v>
      </c>
      <c r="T24" s="30">
        <f>+M24*Q22*0.25</f>
        <v>0</v>
      </c>
      <c r="U24" s="47">
        <f>+M24*Q22*0.25</f>
        <v>0</v>
      </c>
      <c r="V24" s="62"/>
      <c r="W24" s="91" t="str">
        <f t="shared" si="45"/>
        <v>OK</v>
      </c>
      <c r="X24" s="1"/>
      <c r="Y24" s="93">
        <f t="shared" si="38"/>
        <v>0</v>
      </c>
      <c r="Z24" s="93">
        <f t="shared" si="39"/>
        <v>0</v>
      </c>
      <c r="AA24" s="93">
        <f t="shared" si="40"/>
        <v>0</v>
      </c>
      <c r="AB24" s="93">
        <f t="shared" si="41"/>
        <v>0</v>
      </c>
      <c r="AC24" s="90" t="str">
        <f t="shared" si="46"/>
        <v>NG</v>
      </c>
      <c r="AD24" s="25">
        <f t="shared" si="47"/>
        <v>0</v>
      </c>
      <c r="AE24" s="25">
        <f t="shared" si="48"/>
        <v>0</v>
      </c>
      <c r="AF24" s="25">
        <f t="shared" si="49"/>
        <v>0</v>
      </c>
      <c r="AG24" s="25">
        <f t="shared" si="50"/>
        <v>0</v>
      </c>
      <c r="AH24" s="90" t="str">
        <f t="shared" si="51"/>
        <v>NG</v>
      </c>
      <c r="AI24" s="94">
        <f>+(Y24-AD24)*Q22</f>
        <v>0</v>
      </c>
      <c r="AJ24" s="94">
        <f>+(Z24-AE24)*Q22</f>
        <v>0</v>
      </c>
      <c r="AK24" s="94">
        <f>+(AA24-AF24)*Q22</f>
        <v>0</v>
      </c>
      <c r="AL24" s="94">
        <f t="shared" si="52"/>
        <v>0</v>
      </c>
    </row>
    <row r="25" spans="1:38" s="31" customFormat="1" ht="18" customHeight="1" x14ac:dyDescent="0.55000000000000004">
      <c r="A25" s="247"/>
      <c r="B25" s="250"/>
      <c r="C25" s="32" t="s">
        <v>48</v>
      </c>
      <c r="D25" s="251"/>
      <c r="E25" s="30">
        <f>SUM(E22:E24)</f>
        <v>0</v>
      </c>
      <c r="F25" s="30"/>
      <c r="G25" s="30">
        <f t="shared" ref="G25" si="53">SUM(G22:G24)</f>
        <v>0</v>
      </c>
      <c r="H25" s="30">
        <f t="shared" ref="H25" si="54">SUM(H22:H24)</f>
        <v>0</v>
      </c>
      <c r="I25" s="30">
        <f t="shared" ref="I25" si="55">SUM(I22:I24)</f>
        <v>0</v>
      </c>
      <c r="J25" s="30">
        <f>SUM(J22:J24)</f>
        <v>0</v>
      </c>
      <c r="K25" s="30"/>
      <c r="L25" s="30">
        <f>SUM(L22:L24)</f>
        <v>0</v>
      </c>
      <c r="M25" s="30">
        <f>SUM(M22:M24)</f>
        <v>0</v>
      </c>
      <c r="N25" s="247"/>
      <c r="O25" s="240"/>
      <c r="P25" s="242"/>
      <c r="Q25" s="243"/>
      <c r="R25" s="46">
        <f t="shared" ref="R25" si="56">SUM(R22:R24)</f>
        <v>0</v>
      </c>
      <c r="S25" s="30">
        <f t="shared" ref="S25" si="57">SUM(S22:S24)</f>
        <v>0</v>
      </c>
      <c r="T25" s="30">
        <f t="shared" ref="T25" si="58">SUM(T22:T24)</f>
        <v>0</v>
      </c>
      <c r="U25" s="47">
        <f t="shared" ref="U25" si="59">SUM(U22:U24)</f>
        <v>0</v>
      </c>
      <c r="V25" s="62"/>
      <c r="W25" s="91" t="str">
        <f t="shared" si="45"/>
        <v>OK</v>
      </c>
      <c r="X25" s="1"/>
      <c r="Y25" s="93">
        <f t="shared" si="38"/>
        <v>0</v>
      </c>
      <c r="Z25" s="93">
        <f t="shared" si="39"/>
        <v>0</v>
      </c>
      <c r="AA25" s="93">
        <f t="shared" si="40"/>
        <v>0</v>
      </c>
      <c r="AB25" s="93">
        <f t="shared" ref="AB25" si="60">SUM(AB22:AB24)</f>
        <v>0</v>
      </c>
      <c r="AC25" s="90" t="str">
        <f t="shared" si="46"/>
        <v>OK</v>
      </c>
      <c r="AD25" s="25">
        <f>SUM(AD22:AD24)</f>
        <v>0</v>
      </c>
      <c r="AE25" s="25">
        <f>SUM(AE22:AE24)</f>
        <v>0</v>
      </c>
      <c r="AF25" s="25">
        <f>SUM(AF22:AF24)</f>
        <v>0</v>
      </c>
      <c r="AG25" s="25">
        <f>SUM(AG22:AG24)</f>
        <v>0</v>
      </c>
      <c r="AH25" s="90" t="str">
        <f t="shared" si="51"/>
        <v>OK</v>
      </c>
      <c r="AI25" s="94">
        <f>SUM(AI22:AI24)</f>
        <v>0</v>
      </c>
      <c r="AJ25" s="94">
        <f>SUM(AJ22:AJ24)</f>
        <v>0</v>
      </c>
      <c r="AK25" s="94">
        <f>SUM(AK22:AK24)</f>
        <v>0</v>
      </c>
      <c r="AL25" s="94">
        <f>SUM(AL22:AL24)</f>
        <v>0</v>
      </c>
    </row>
    <row r="26" spans="1:38" ht="21" customHeight="1" x14ac:dyDescent="0.55000000000000004">
      <c r="A26" s="324"/>
      <c r="B26" s="324"/>
      <c r="C26" s="324"/>
      <c r="D26" s="324"/>
      <c r="E26" s="324"/>
      <c r="F26" s="324"/>
      <c r="G26" s="324"/>
      <c r="H26" s="324"/>
      <c r="I26" s="324"/>
      <c r="J26" s="30"/>
      <c r="K26" s="30"/>
      <c r="L26" s="30"/>
      <c r="M26" s="30"/>
      <c r="N26" s="84"/>
      <c r="O26" s="86"/>
      <c r="P26" s="86"/>
      <c r="Q26" s="87"/>
      <c r="R26" s="44"/>
      <c r="S26" s="23"/>
      <c r="T26" s="23"/>
      <c r="U26" s="45"/>
      <c r="V26" s="40"/>
      <c r="Y26" s="23"/>
      <c r="Z26" s="23"/>
      <c r="AA26" s="23"/>
      <c r="AB26" s="23"/>
      <c r="AD26" s="23"/>
      <c r="AE26" s="23"/>
      <c r="AF26" s="23"/>
      <c r="AG26" s="23"/>
      <c r="AI26" s="95"/>
      <c r="AJ26" s="95"/>
      <c r="AK26" s="95"/>
      <c r="AL26" s="95"/>
    </row>
    <row r="27" spans="1:38" s="31" customFormat="1" ht="18" customHeight="1" x14ac:dyDescent="0.55000000000000004">
      <c r="A27" s="245"/>
      <c r="B27" s="248" t="s">
        <v>40</v>
      </c>
      <c r="C27" s="32" t="s">
        <v>2</v>
      </c>
      <c r="D27" s="251"/>
      <c r="E27" s="30"/>
      <c r="F27" s="30" t="b">
        <f>IF(D27=1,E27*2400/10,IF(D27=2,E27*2000/10,IF(D27=3,E27*1800/10,IF(D27=4,E27*1480/10,IF(D27=5,E27*3200/10,IF(D27=6,E27*2800/10,IF(D27=7,E27*2400/10,IF(D27=8,E27*2100/10))))))))</f>
        <v>0</v>
      </c>
      <c r="G27" s="30"/>
      <c r="H27" s="30"/>
      <c r="I27" s="30"/>
      <c r="J27" s="30">
        <f t="shared" ref="J27:J29" si="61">+E27-G27+H27+I27</f>
        <v>0</v>
      </c>
      <c r="K27" s="30" t="b">
        <f>IF(D27=1,J27*2400/10,IF(D27=2,J27*2000/10,IF(D27=3,J27*1800/10,IF(D27=4,J27*1480/10,IF(D27=5,J27*3200/10,IF(D27=6,J27*2800/10,IF(D27=7,J27*2400/10,IF(D27=8,J27*2100/10))))))))</f>
        <v>0</v>
      </c>
      <c r="L27" s="30">
        <f>+K27-F27</f>
        <v>0</v>
      </c>
      <c r="M27" s="30">
        <f>-1*L27</f>
        <v>0</v>
      </c>
      <c r="N27" s="246"/>
      <c r="O27" s="239" t="s">
        <v>57</v>
      </c>
      <c r="P27" s="241"/>
      <c r="Q27" s="238"/>
      <c r="R27" s="46">
        <f>SUM(S27:U27)</f>
        <v>0</v>
      </c>
      <c r="S27" s="30">
        <f>+M27*Q27*0.5</f>
        <v>0</v>
      </c>
      <c r="T27" s="30">
        <f>+M27*Q27*0.25</f>
        <v>0</v>
      </c>
      <c r="U27" s="47">
        <f>+M27*Q27*0.25</f>
        <v>0</v>
      </c>
      <c r="V27" s="62"/>
      <c r="W27" s="91" t="str">
        <f>IF(R27=AL27,"OK","NG")</f>
        <v>OK</v>
      </c>
      <c r="X27" s="1"/>
      <c r="Y27" s="93">
        <f t="shared" ref="Y27:Y30" si="62">+F27*0.5</f>
        <v>0</v>
      </c>
      <c r="Z27" s="93">
        <f t="shared" ref="Z27:Z30" si="63">+F27*0.25</f>
        <v>0</v>
      </c>
      <c r="AA27" s="93">
        <f t="shared" ref="AA27:AA30" si="64">+F27*0.25</f>
        <v>0</v>
      </c>
      <c r="AB27" s="93">
        <f t="shared" ref="AB27:AB29" si="65">SUM(Y27:AA27)</f>
        <v>0</v>
      </c>
      <c r="AC27" s="90" t="str">
        <f>IF(F27=AB27,"OK","NG")</f>
        <v>NG</v>
      </c>
      <c r="AD27" s="25">
        <f>+ROUNDDOWN(K27*0.5,0)</f>
        <v>0</v>
      </c>
      <c r="AE27" s="25">
        <f>+ROUNDDOWN(K27*0.25,0)</f>
        <v>0</v>
      </c>
      <c r="AF27" s="25">
        <f>+K27-AD27-AE27</f>
        <v>0</v>
      </c>
      <c r="AG27" s="25">
        <f>SUM(AD27:AF27)</f>
        <v>0</v>
      </c>
      <c r="AH27" s="90" t="str">
        <f>IF(K27=AG27,"OK","NG")</f>
        <v>NG</v>
      </c>
      <c r="AI27" s="94">
        <f>+(Y27-AD27)*Q27</f>
        <v>0</v>
      </c>
      <c r="AJ27" s="94">
        <f>+(Z27-AE27)*Q27</f>
        <v>0</v>
      </c>
      <c r="AK27" s="94">
        <f>+(AA27-AF27)*Q27</f>
        <v>0</v>
      </c>
      <c r="AL27" s="94">
        <f>SUM(AI27:AK27)</f>
        <v>0</v>
      </c>
    </row>
    <row r="28" spans="1:38" s="31" customFormat="1" ht="18" customHeight="1" x14ac:dyDescent="0.55000000000000004">
      <c r="A28" s="246"/>
      <c r="B28" s="249"/>
      <c r="C28" s="32" t="s">
        <v>3</v>
      </c>
      <c r="D28" s="251"/>
      <c r="E28" s="30"/>
      <c r="F28" s="30" t="b">
        <f>IF(D27=1,E28*1440/10,IF(D27=2,E28*1200/10,IF(D27=3,E28*1080/10,IF(D27=4,E28*880/10,IF(D27=5,E28*1920/10,IF(D27=6,E28*1680/10,IF(D27=7,E28*1440/10,IF(D27=8,E28*1260/10))))))))</f>
        <v>0</v>
      </c>
      <c r="G28" s="30"/>
      <c r="H28" s="30"/>
      <c r="I28" s="30"/>
      <c r="J28" s="30">
        <f t="shared" si="61"/>
        <v>0</v>
      </c>
      <c r="K28" s="30" t="b">
        <f>IF(D27=1,J28*1440/10,IF(D27=2,J28*1200/10,IF(D27=3,J28*1080/10,IF(D27=4,J28*880/10,IF(D27=5,J28*1920/10,IF(D27=6,J28*1680/10,IF(D27=7,J28*1440/10,IF(D27=8,J28*1260/10))))))))</f>
        <v>0</v>
      </c>
      <c r="L28" s="30">
        <f t="shared" ref="L28:L29" si="66">+K28-F28</f>
        <v>0</v>
      </c>
      <c r="M28" s="30">
        <f t="shared" ref="M28:M29" si="67">-1*L28</f>
        <v>0</v>
      </c>
      <c r="N28" s="246"/>
      <c r="O28" s="239"/>
      <c r="P28" s="241"/>
      <c r="Q28" s="238"/>
      <c r="R28" s="46">
        <f t="shared" ref="R28:R29" si="68">SUM(S28:U28)</f>
        <v>0</v>
      </c>
      <c r="S28" s="30">
        <f>+M28*Q27*0.5</f>
        <v>0</v>
      </c>
      <c r="T28" s="30">
        <f>+M28*Q27*0.25</f>
        <v>0</v>
      </c>
      <c r="U28" s="47">
        <f>+M28*Q27*0.25</f>
        <v>0</v>
      </c>
      <c r="V28" s="62"/>
      <c r="W28" s="91" t="str">
        <f t="shared" ref="W28:W30" si="69">IF(R28=AL28,"OK","NG")</f>
        <v>OK</v>
      </c>
      <c r="X28" s="1"/>
      <c r="Y28" s="93">
        <f t="shared" si="62"/>
        <v>0</v>
      </c>
      <c r="Z28" s="93">
        <f t="shared" si="63"/>
        <v>0</v>
      </c>
      <c r="AA28" s="93">
        <f t="shared" si="64"/>
        <v>0</v>
      </c>
      <c r="AB28" s="93">
        <f t="shared" si="65"/>
        <v>0</v>
      </c>
      <c r="AC28" s="90" t="str">
        <f t="shared" ref="AC28:AC30" si="70">IF(F28=AB28,"OK","NG")</f>
        <v>NG</v>
      </c>
      <c r="AD28" s="25">
        <f t="shared" ref="AD28:AD29" si="71">+ROUNDDOWN(K28*0.5,0)</f>
        <v>0</v>
      </c>
      <c r="AE28" s="25">
        <f t="shared" ref="AE28:AE29" si="72">+ROUNDDOWN(K28*0.25,0)</f>
        <v>0</v>
      </c>
      <c r="AF28" s="25">
        <f t="shared" ref="AF28:AF29" si="73">+K28-AD28-AE28</f>
        <v>0</v>
      </c>
      <c r="AG28" s="25">
        <f t="shared" ref="AG28:AG29" si="74">SUM(AD28:AF28)</f>
        <v>0</v>
      </c>
      <c r="AH28" s="90" t="str">
        <f t="shared" ref="AH28:AH30" si="75">IF(K28=AG28,"OK","NG")</f>
        <v>NG</v>
      </c>
      <c r="AI28" s="94">
        <f>+(Y28-AD28)*Q27</f>
        <v>0</v>
      </c>
      <c r="AJ28" s="94">
        <f>+(Z28-AE28)*Q27</f>
        <v>0</v>
      </c>
      <c r="AK28" s="94">
        <f>+(AA28-AF28)*Q27</f>
        <v>0</v>
      </c>
      <c r="AL28" s="94">
        <f t="shared" ref="AL28:AL29" si="76">SUM(AI28:AK28)</f>
        <v>0</v>
      </c>
    </row>
    <row r="29" spans="1:38" s="31" customFormat="1" ht="18" customHeight="1" x14ac:dyDescent="0.55000000000000004">
      <c r="A29" s="246"/>
      <c r="B29" s="249"/>
      <c r="C29" s="32" t="s">
        <v>4</v>
      </c>
      <c r="D29" s="251"/>
      <c r="E29" s="30"/>
      <c r="F29" s="30" t="b">
        <f>IF(D27=1,E29*240/10,IF(D27=2,E29*200/10,IF(D27=3,E29*160/10,IF(D27=4,E29*120/10,IF(D27=5,E29*320/10,IF(D27=6,E29*280/10,IF(D27=7,E29*220/10,IF(D27=8,E29*190/10))))))))</f>
        <v>0</v>
      </c>
      <c r="G29" s="30"/>
      <c r="H29" s="30"/>
      <c r="I29" s="30"/>
      <c r="J29" s="30">
        <f t="shared" si="61"/>
        <v>0</v>
      </c>
      <c r="K29" s="30" t="b">
        <f>IF(D27=1,J29*240/10,IF(D27=2,J29*200/10,IF(D27=3,J29*160/10,IF(D27=4,J29*120/10,IF(D27=5,J29*320/10,IF(D27=6,J29*280/10,IF(D27=7,J29*220/10,IF(D27=8,J29*190/10))))))))</f>
        <v>0</v>
      </c>
      <c r="L29" s="30">
        <f t="shared" si="66"/>
        <v>0</v>
      </c>
      <c r="M29" s="30">
        <f t="shared" si="67"/>
        <v>0</v>
      </c>
      <c r="N29" s="246"/>
      <c r="O29" s="239"/>
      <c r="P29" s="241"/>
      <c r="Q29" s="238"/>
      <c r="R29" s="46">
        <f t="shared" si="68"/>
        <v>0</v>
      </c>
      <c r="S29" s="30">
        <f>+M29*Q27*0.5</f>
        <v>0</v>
      </c>
      <c r="T29" s="30">
        <f>+M29*Q27*0.25</f>
        <v>0</v>
      </c>
      <c r="U29" s="47">
        <f>+M29*Q27*0.25</f>
        <v>0</v>
      </c>
      <c r="V29" s="62"/>
      <c r="W29" s="91" t="str">
        <f t="shared" si="69"/>
        <v>OK</v>
      </c>
      <c r="X29" s="1"/>
      <c r="Y29" s="93">
        <f t="shared" si="62"/>
        <v>0</v>
      </c>
      <c r="Z29" s="93">
        <f t="shared" si="63"/>
        <v>0</v>
      </c>
      <c r="AA29" s="93">
        <f t="shared" si="64"/>
        <v>0</v>
      </c>
      <c r="AB29" s="93">
        <f t="shared" si="65"/>
        <v>0</v>
      </c>
      <c r="AC29" s="90" t="str">
        <f t="shared" si="70"/>
        <v>NG</v>
      </c>
      <c r="AD29" s="25">
        <f t="shared" si="71"/>
        <v>0</v>
      </c>
      <c r="AE29" s="25">
        <f t="shared" si="72"/>
        <v>0</v>
      </c>
      <c r="AF29" s="25">
        <f t="shared" si="73"/>
        <v>0</v>
      </c>
      <c r="AG29" s="25">
        <f t="shared" si="74"/>
        <v>0</v>
      </c>
      <c r="AH29" s="90" t="str">
        <f t="shared" si="75"/>
        <v>NG</v>
      </c>
      <c r="AI29" s="94">
        <f>+(Y29-AD29)*Q27</f>
        <v>0</v>
      </c>
      <c r="AJ29" s="94">
        <f>+(Z29-AE29)*Q27</f>
        <v>0</v>
      </c>
      <c r="AK29" s="94">
        <f>+(AA29-AF29)*Q27</f>
        <v>0</v>
      </c>
      <c r="AL29" s="94">
        <f t="shared" si="76"/>
        <v>0</v>
      </c>
    </row>
    <row r="30" spans="1:38" s="31" customFormat="1" ht="18" customHeight="1" thickBot="1" x14ac:dyDescent="0.6">
      <c r="A30" s="246"/>
      <c r="B30" s="249"/>
      <c r="C30" s="34" t="s">
        <v>48</v>
      </c>
      <c r="D30" s="252"/>
      <c r="E30" s="53">
        <f>SUM(E27:E29)</f>
        <v>0</v>
      </c>
      <c r="F30" s="53"/>
      <c r="G30" s="53">
        <f t="shared" ref="G30" si="77">SUM(G27:G29)</f>
        <v>0</v>
      </c>
      <c r="H30" s="53">
        <f t="shared" ref="H30" si="78">SUM(H27:H29)</f>
        <v>0</v>
      </c>
      <c r="I30" s="53">
        <f t="shared" ref="I30" si="79">SUM(I27:I29)</f>
        <v>0</v>
      </c>
      <c r="J30" s="53">
        <f>SUM(J27:J29)</f>
        <v>0</v>
      </c>
      <c r="K30" s="53"/>
      <c r="L30" s="53">
        <f>SUM(L27:L29)</f>
        <v>0</v>
      </c>
      <c r="M30" s="53">
        <f>SUM(M27:M29)</f>
        <v>0</v>
      </c>
      <c r="N30" s="246"/>
      <c r="O30" s="239"/>
      <c r="P30" s="241"/>
      <c r="Q30" s="238"/>
      <c r="R30" s="54">
        <f t="shared" ref="R30" si="80">SUM(R27:R29)</f>
        <v>0</v>
      </c>
      <c r="S30" s="53">
        <f t="shared" ref="S30" si="81">SUM(S27:S29)</f>
        <v>0</v>
      </c>
      <c r="T30" s="53">
        <f t="shared" ref="T30" si="82">SUM(T27:T29)</f>
        <v>0</v>
      </c>
      <c r="U30" s="55">
        <f t="shared" ref="U30" si="83">SUM(U27:U29)</f>
        <v>0</v>
      </c>
      <c r="V30" s="63"/>
      <c r="W30" s="91" t="str">
        <f t="shared" si="69"/>
        <v>OK</v>
      </c>
      <c r="X30" s="1"/>
      <c r="Y30" s="93">
        <f t="shared" si="62"/>
        <v>0</v>
      </c>
      <c r="Z30" s="93">
        <f t="shared" si="63"/>
        <v>0</v>
      </c>
      <c r="AA30" s="93">
        <f t="shared" si="64"/>
        <v>0</v>
      </c>
      <c r="AB30" s="93">
        <f t="shared" ref="AB30" si="84">SUM(AB27:AB29)</f>
        <v>0</v>
      </c>
      <c r="AC30" s="90" t="str">
        <f t="shared" si="70"/>
        <v>OK</v>
      </c>
      <c r="AD30" s="25">
        <f>SUM(AD27:AD29)</f>
        <v>0</v>
      </c>
      <c r="AE30" s="25">
        <f>SUM(AE27:AE29)</f>
        <v>0</v>
      </c>
      <c r="AF30" s="25">
        <f>SUM(AF27:AF29)</f>
        <v>0</v>
      </c>
      <c r="AG30" s="25">
        <f>SUM(AG27:AG29)</f>
        <v>0</v>
      </c>
      <c r="AH30" s="90" t="str">
        <f t="shared" si="75"/>
        <v>OK</v>
      </c>
      <c r="AI30" s="94">
        <f>SUM(AI27:AI29)</f>
        <v>0</v>
      </c>
      <c r="AJ30" s="94">
        <f>SUM(AJ27:AJ29)</f>
        <v>0</v>
      </c>
      <c r="AK30" s="94">
        <f>SUM(AK27:AK29)</f>
        <v>0</v>
      </c>
      <c r="AL30" s="94">
        <f>SUM(AL27:AL29)</f>
        <v>0</v>
      </c>
    </row>
    <row r="31" spans="1:38" ht="21" customHeight="1" thickTop="1" x14ac:dyDescent="0.55000000000000004">
      <c r="A31" s="224"/>
      <c r="B31" s="225"/>
      <c r="C31" s="225"/>
      <c r="D31" s="225"/>
      <c r="E31" s="225"/>
      <c r="F31" s="225"/>
      <c r="G31" s="225"/>
      <c r="H31" s="225"/>
      <c r="I31" s="226"/>
      <c r="J31" s="56"/>
      <c r="K31" s="56"/>
      <c r="L31" s="56"/>
      <c r="M31" s="56"/>
      <c r="N31" s="85"/>
      <c r="O31" s="57"/>
      <c r="P31" s="57"/>
      <c r="Q31" s="88"/>
      <c r="R31" s="58"/>
      <c r="S31" s="59"/>
      <c r="T31" s="59"/>
      <c r="U31" s="60"/>
      <c r="V31" s="61"/>
    </row>
    <row r="32" spans="1:38" ht="18" customHeight="1" x14ac:dyDescent="0.55000000000000004">
      <c r="A32" s="173" t="s">
        <v>97</v>
      </c>
      <c r="B32" s="175"/>
      <c r="C32" s="11" t="s">
        <v>2</v>
      </c>
      <c r="D32" s="146"/>
      <c r="E32" s="25"/>
      <c r="F32" s="25"/>
      <c r="G32" s="25"/>
      <c r="H32" s="25"/>
      <c r="I32" s="25"/>
      <c r="J32" s="25"/>
      <c r="K32" s="25"/>
      <c r="L32" s="25"/>
      <c r="M32" s="25"/>
      <c r="N32" s="228"/>
      <c r="O32" s="177"/>
      <c r="P32" s="230"/>
      <c r="Q32" s="176"/>
      <c r="R32" s="48">
        <f t="shared" ref="R32:U32" si="85">+R12</f>
        <v>0</v>
      </c>
      <c r="S32" s="25">
        <f t="shared" si="85"/>
        <v>0</v>
      </c>
      <c r="T32" s="25">
        <f t="shared" si="85"/>
        <v>0</v>
      </c>
      <c r="U32" s="49">
        <f t="shared" si="85"/>
        <v>0</v>
      </c>
      <c r="V32" s="40"/>
    </row>
    <row r="33" spans="1:22" ht="18" customHeight="1" x14ac:dyDescent="0.55000000000000004">
      <c r="A33" s="176"/>
      <c r="B33" s="178"/>
      <c r="C33" s="11" t="s">
        <v>3</v>
      </c>
      <c r="D33" s="146"/>
      <c r="E33" s="25"/>
      <c r="F33" s="25"/>
      <c r="G33" s="25"/>
      <c r="H33" s="25"/>
      <c r="I33" s="25"/>
      <c r="J33" s="25"/>
      <c r="K33" s="25"/>
      <c r="L33" s="25"/>
      <c r="M33" s="25"/>
      <c r="N33" s="228"/>
      <c r="O33" s="177"/>
      <c r="P33" s="230"/>
      <c r="Q33" s="176"/>
      <c r="R33" s="48">
        <f t="shared" ref="R33:U33" si="86">+R13</f>
        <v>0</v>
      </c>
      <c r="S33" s="25">
        <f t="shared" si="86"/>
        <v>0</v>
      </c>
      <c r="T33" s="25">
        <f t="shared" si="86"/>
        <v>0</v>
      </c>
      <c r="U33" s="49">
        <f t="shared" si="86"/>
        <v>0</v>
      </c>
      <c r="V33" s="40"/>
    </row>
    <row r="34" spans="1:22" ht="18" customHeight="1" x14ac:dyDescent="0.55000000000000004">
      <c r="A34" s="176"/>
      <c r="B34" s="178"/>
      <c r="C34" s="11" t="s">
        <v>4</v>
      </c>
      <c r="D34" s="146"/>
      <c r="E34" s="25"/>
      <c r="F34" s="25"/>
      <c r="G34" s="25"/>
      <c r="H34" s="25"/>
      <c r="I34" s="25"/>
      <c r="J34" s="25"/>
      <c r="K34" s="25"/>
      <c r="L34" s="25"/>
      <c r="M34" s="25"/>
      <c r="N34" s="228"/>
      <c r="O34" s="177"/>
      <c r="P34" s="230"/>
      <c r="Q34" s="176"/>
      <c r="R34" s="48">
        <f t="shared" ref="R34:U34" si="87">+R14</f>
        <v>0</v>
      </c>
      <c r="S34" s="25">
        <f t="shared" si="87"/>
        <v>0</v>
      </c>
      <c r="T34" s="25">
        <f t="shared" si="87"/>
        <v>0</v>
      </c>
      <c r="U34" s="49">
        <f t="shared" si="87"/>
        <v>0</v>
      </c>
      <c r="V34" s="40"/>
    </row>
    <row r="35" spans="1:22" ht="18" customHeight="1" thickBot="1" x14ac:dyDescent="0.6">
      <c r="A35" s="179"/>
      <c r="B35" s="181"/>
      <c r="C35" s="11" t="s">
        <v>48</v>
      </c>
      <c r="D35" s="146"/>
      <c r="E35" s="25"/>
      <c r="F35" s="25"/>
      <c r="G35" s="25"/>
      <c r="H35" s="25"/>
      <c r="I35" s="25"/>
      <c r="J35" s="25"/>
      <c r="K35" s="25"/>
      <c r="L35" s="25"/>
      <c r="M35" s="25"/>
      <c r="N35" s="229"/>
      <c r="O35" s="180"/>
      <c r="P35" s="231"/>
      <c r="Q35" s="179"/>
      <c r="R35" s="100">
        <f t="shared" ref="R35:U35" si="88">SUM(R32:R34)</f>
        <v>0</v>
      </c>
      <c r="S35" s="101">
        <f t="shared" si="88"/>
        <v>0</v>
      </c>
      <c r="T35" s="101">
        <f t="shared" si="88"/>
        <v>0</v>
      </c>
      <c r="U35" s="102">
        <f t="shared" si="88"/>
        <v>0</v>
      </c>
      <c r="V35" s="40"/>
    </row>
    <row r="36" spans="1:22" ht="21" customHeight="1" x14ac:dyDescent="0.55000000000000004"/>
    <row r="37" spans="1:22" ht="20.5" customHeight="1" x14ac:dyDescent="0.55000000000000004">
      <c r="D37" s="293" t="s">
        <v>37</v>
      </c>
      <c r="E37" s="294"/>
      <c r="F37" s="170" t="s">
        <v>115</v>
      </c>
      <c r="G37" s="171"/>
      <c r="H37" s="171"/>
      <c r="I37" s="171"/>
      <c r="J37" s="171"/>
      <c r="K37" s="171"/>
      <c r="L37" s="171"/>
      <c r="M37" s="172"/>
      <c r="P37" s="274" t="s">
        <v>23</v>
      </c>
      <c r="Q37" s="274"/>
      <c r="R37" s="146" t="s">
        <v>20</v>
      </c>
      <c r="S37" s="146"/>
      <c r="T37" s="146"/>
      <c r="U37" s="146"/>
    </row>
    <row r="38" spans="1:22" ht="15.5" customHeight="1" x14ac:dyDescent="0.55000000000000004">
      <c r="D38" s="295"/>
      <c r="E38" s="296"/>
      <c r="F38" s="119" t="s">
        <v>107</v>
      </c>
      <c r="G38" s="119" t="s">
        <v>108</v>
      </c>
      <c r="H38" s="119" t="s">
        <v>109</v>
      </c>
      <c r="I38" s="119" t="s">
        <v>110</v>
      </c>
      <c r="J38" s="119" t="s">
        <v>111</v>
      </c>
      <c r="K38" s="119" t="s">
        <v>112</v>
      </c>
      <c r="L38" s="119" t="s">
        <v>113</v>
      </c>
      <c r="M38" s="121" t="s">
        <v>114</v>
      </c>
      <c r="P38" s="274"/>
      <c r="Q38" s="274"/>
      <c r="R38" s="276" t="s">
        <v>104</v>
      </c>
      <c r="S38" s="276" t="s">
        <v>12</v>
      </c>
      <c r="T38" s="277" t="s">
        <v>105</v>
      </c>
      <c r="U38" s="277" t="s">
        <v>106</v>
      </c>
    </row>
    <row r="39" spans="1:22" ht="15.5" customHeight="1" x14ac:dyDescent="0.55000000000000004">
      <c r="D39" s="295"/>
      <c r="E39" s="296"/>
      <c r="F39" s="118">
        <v>1</v>
      </c>
      <c r="G39" s="118">
        <v>0.83299999999999996</v>
      </c>
      <c r="H39" s="118">
        <v>0.75</v>
      </c>
      <c r="I39" s="118">
        <v>0.625</v>
      </c>
      <c r="J39" s="118">
        <v>1</v>
      </c>
      <c r="K39" s="118">
        <v>1</v>
      </c>
      <c r="L39" s="122">
        <v>0.75</v>
      </c>
      <c r="M39" s="123">
        <v>0.75</v>
      </c>
      <c r="P39" s="274"/>
      <c r="Q39" s="274"/>
      <c r="R39" s="218"/>
      <c r="S39" s="218"/>
      <c r="T39" s="278"/>
      <c r="U39" s="278"/>
    </row>
    <row r="40" spans="1:22" ht="15.5" customHeight="1" x14ac:dyDescent="0.55000000000000004">
      <c r="D40" s="297"/>
      <c r="E40" s="298"/>
      <c r="F40" s="13">
        <v>1</v>
      </c>
      <c r="G40" s="13">
        <v>2</v>
      </c>
      <c r="H40" s="13">
        <v>3</v>
      </c>
      <c r="I40" s="13">
        <v>4</v>
      </c>
      <c r="J40" s="13">
        <v>5</v>
      </c>
      <c r="K40" s="13">
        <v>6</v>
      </c>
      <c r="L40" s="103">
        <v>7</v>
      </c>
      <c r="M40" s="112">
        <v>8</v>
      </c>
      <c r="P40" s="275">
        <v>1</v>
      </c>
      <c r="Q40" s="275"/>
      <c r="R40" s="11" t="s">
        <v>9</v>
      </c>
      <c r="S40" s="11" t="s">
        <v>18</v>
      </c>
      <c r="T40" s="11" t="s">
        <v>9</v>
      </c>
      <c r="U40" s="11" t="s">
        <v>9</v>
      </c>
    </row>
    <row r="41" spans="1:22" ht="15.5" customHeight="1" x14ac:dyDescent="0.55000000000000004">
      <c r="D41" s="303" t="s">
        <v>117</v>
      </c>
      <c r="E41" s="119" t="s">
        <v>2</v>
      </c>
      <c r="F41" s="73">
        <v>2400</v>
      </c>
      <c r="G41" s="73">
        <v>2000</v>
      </c>
      <c r="H41" s="73">
        <v>1800</v>
      </c>
      <c r="I41" s="73">
        <v>1480</v>
      </c>
      <c r="J41" s="73">
        <v>3200</v>
      </c>
      <c r="K41" s="73">
        <v>2800</v>
      </c>
      <c r="L41" s="104">
        <v>2400</v>
      </c>
      <c r="M41" s="113">
        <v>2100</v>
      </c>
      <c r="P41" s="275">
        <v>2</v>
      </c>
      <c r="Q41" s="275"/>
      <c r="R41" s="11" t="s">
        <v>9</v>
      </c>
      <c r="S41" s="11" t="s">
        <v>9</v>
      </c>
      <c r="T41" s="11" t="s">
        <v>9</v>
      </c>
      <c r="U41" s="11" t="s">
        <v>9</v>
      </c>
    </row>
    <row r="42" spans="1:22" ht="15.5" customHeight="1" x14ac:dyDescent="0.55000000000000004">
      <c r="D42" s="300"/>
      <c r="E42" s="119" t="s">
        <v>3</v>
      </c>
      <c r="F42" s="74">
        <v>1440</v>
      </c>
      <c r="G42" s="74">
        <v>1200</v>
      </c>
      <c r="H42" s="74">
        <v>1080</v>
      </c>
      <c r="I42" s="74">
        <v>880</v>
      </c>
      <c r="J42" s="74">
        <v>1920</v>
      </c>
      <c r="K42" s="74">
        <v>1680</v>
      </c>
      <c r="L42" s="105">
        <v>1440</v>
      </c>
      <c r="M42" s="114">
        <v>1260</v>
      </c>
      <c r="P42" s="275">
        <v>3</v>
      </c>
      <c r="Q42" s="275"/>
      <c r="R42" s="11" t="s">
        <v>18</v>
      </c>
      <c r="S42" s="11" t="s">
        <v>18</v>
      </c>
      <c r="T42" s="11" t="s">
        <v>9</v>
      </c>
      <c r="U42" s="11" t="s">
        <v>9</v>
      </c>
    </row>
    <row r="43" spans="1:22" ht="15.5" customHeight="1" x14ac:dyDescent="0.55000000000000004">
      <c r="D43" s="301"/>
      <c r="E43" s="119" t="s">
        <v>4</v>
      </c>
      <c r="F43" s="74">
        <v>240</v>
      </c>
      <c r="G43" s="74">
        <v>200</v>
      </c>
      <c r="H43" s="74">
        <v>160</v>
      </c>
      <c r="I43" s="74">
        <v>120</v>
      </c>
      <c r="J43" s="74">
        <v>320</v>
      </c>
      <c r="K43" s="74">
        <v>280</v>
      </c>
      <c r="L43" s="105">
        <v>220</v>
      </c>
      <c r="M43" s="114">
        <v>190</v>
      </c>
      <c r="P43" s="275">
        <v>4</v>
      </c>
      <c r="Q43" s="275"/>
      <c r="R43" s="11" t="s">
        <v>18</v>
      </c>
      <c r="S43" s="11" t="s">
        <v>9</v>
      </c>
      <c r="T43" s="11" t="s">
        <v>9</v>
      </c>
      <c r="U43" s="11" t="s">
        <v>9</v>
      </c>
    </row>
    <row r="44" spans="1:22" ht="15.5" customHeight="1" x14ac:dyDescent="0.55000000000000004">
      <c r="P44" s="275">
        <v>5</v>
      </c>
      <c r="Q44" s="275"/>
      <c r="R44" s="11" t="s">
        <v>9</v>
      </c>
      <c r="S44" s="11" t="s">
        <v>18</v>
      </c>
      <c r="T44" s="11" t="s">
        <v>18</v>
      </c>
      <c r="U44" s="11" t="s">
        <v>18</v>
      </c>
    </row>
    <row r="45" spans="1:22" ht="15.5" customHeight="1" x14ac:dyDescent="0.55000000000000004">
      <c r="P45" s="275">
        <v>6</v>
      </c>
      <c r="Q45" s="275"/>
      <c r="R45" s="11" t="s">
        <v>9</v>
      </c>
      <c r="S45" s="11" t="s">
        <v>18</v>
      </c>
      <c r="T45" s="11" t="s">
        <v>18</v>
      </c>
      <c r="U45" s="11" t="s">
        <v>9</v>
      </c>
    </row>
    <row r="46" spans="1:22" ht="15.5" customHeight="1" x14ac:dyDescent="0.55000000000000004">
      <c r="P46" s="275">
        <v>7</v>
      </c>
      <c r="Q46" s="275"/>
      <c r="R46" s="11" t="s">
        <v>18</v>
      </c>
      <c r="S46" s="11" t="s">
        <v>18</v>
      </c>
      <c r="T46" s="11" t="s">
        <v>18</v>
      </c>
      <c r="U46" s="11" t="s">
        <v>18</v>
      </c>
    </row>
    <row r="47" spans="1:22" ht="15.5" customHeight="1" x14ac:dyDescent="0.55000000000000004">
      <c r="P47" s="275">
        <v>8</v>
      </c>
      <c r="Q47" s="275"/>
      <c r="R47" s="11" t="s">
        <v>18</v>
      </c>
      <c r="S47" s="11" t="s">
        <v>18</v>
      </c>
      <c r="T47" s="11" t="s">
        <v>18</v>
      </c>
      <c r="U47" s="11" t="s">
        <v>9</v>
      </c>
    </row>
    <row r="48" spans="1:22" ht="15.5" customHeight="1" x14ac:dyDescent="0.55000000000000004"/>
    <row r="103" spans="1:20" ht="73.5" customHeight="1" x14ac:dyDescent="0.55000000000000004">
      <c r="A103" s="227" t="s">
        <v>68</v>
      </c>
      <c r="B103" s="227"/>
      <c r="C103" s="227"/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</row>
    <row r="105" spans="1:20" ht="20" customHeight="1" x14ac:dyDescent="0.55000000000000004">
      <c r="A105" s="1" t="s">
        <v>69</v>
      </c>
      <c r="D105" s="1">
        <v>1</v>
      </c>
      <c r="F105" s="1" t="s">
        <v>85</v>
      </c>
    </row>
    <row r="106" spans="1:20" ht="20" customHeight="1" x14ac:dyDescent="0.55000000000000004">
      <c r="A106" s="1" t="s">
        <v>70</v>
      </c>
      <c r="D106" s="1">
        <v>2</v>
      </c>
      <c r="F106" s="1" t="s">
        <v>86</v>
      </c>
    </row>
    <row r="107" spans="1:20" ht="20" customHeight="1" x14ac:dyDescent="0.55000000000000004">
      <c r="A107" s="1" t="s">
        <v>71</v>
      </c>
      <c r="D107" s="1">
        <v>3</v>
      </c>
      <c r="F107" s="1" t="s">
        <v>87</v>
      </c>
    </row>
    <row r="108" spans="1:20" ht="20" customHeight="1" x14ac:dyDescent="0.55000000000000004">
      <c r="A108" s="1" t="s">
        <v>72</v>
      </c>
      <c r="D108" s="1">
        <v>4</v>
      </c>
      <c r="F108" s="1" t="s">
        <v>89</v>
      </c>
    </row>
    <row r="109" spans="1:20" ht="20" customHeight="1" x14ac:dyDescent="0.55000000000000004">
      <c r="A109" s="1" t="s">
        <v>73</v>
      </c>
      <c r="D109" s="1">
        <v>5</v>
      </c>
      <c r="F109" s="1" t="s">
        <v>88</v>
      </c>
    </row>
    <row r="110" spans="1:20" ht="20" customHeight="1" x14ac:dyDescent="0.55000000000000004">
      <c r="A110" s="1" t="s">
        <v>74</v>
      </c>
      <c r="D110" s="1">
        <v>6</v>
      </c>
      <c r="F110" s="1" t="s">
        <v>90</v>
      </c>
    </row>
    <row r="111" spans="1:20" ht="20" customHeight="1" x14ac:dyDescent="0.55000000000000004">
      <c r="A111" s="1" t="s">
        <v>49</v>
      </c>
      <c r="D111" s="1">
        <v>7</v>
      </c>
      <c r="F111" s="1" t="s">
        <v>91</v>
      </c>
    </row>
    <row r="112" spans="1:20" ht="20" customHeight="1" x14ac:dyDescent="0.55000000000000004">
      <c r="A112" s="1" t="s">
        <v>75</v>
      </c>
      <c r="D112" s="1">
        <v>8</v>
      </c>
      <c r="F112" s="1" t="s">
        <v>92</v>
      </c>
    </row>
    <row r="113" spans="1:6" ht="20" customHeight="1" x14ac:dyDescent="0.55000000000000004">
      <c r="A113" s="1" t="s">
        <v>76</v>
      </c>
      <c r="F113" s="1" t="s">
        <v>93</v>
      </c>
    </row>
    <row r="114" spans="1:6" ht="20" customHeight="1" x14ac:dyDescent="0.55000000000000004">
      <c r="A114" s="1" t="s">
        <v>77</v>
      </c>
      <c r="F114" s="1" t="s">
        <v>94</v>
      </c>
    </row>
    <row r="115" spans="1:6" ht="20" customHeight="1" x14ac:dyDescent="0.55000000000000004">
      <c r="A115" s="1" t="s">
        <v>78</v>
      </c>
      <c r="F115" s="1" t="s">
        <v>95</v>
      </c>
    </row>
    <row r="116" spans="1:6" ht="20" customHeight="1" x14ac:dyDescent="0.55000000000000004">
      <c r="A116" s="1" t="s">
        <v>79</v>
      </c>
      <c r="F116" s="1" t="s">
        <v>103</v>
      </c>
    </row>
    <row r="117" spans="1:6" ht="20" customHeight="1" x14ac:dyDescent="0.55000000000000004">
      <c r="A117" s="1" t="s">
        <v>80</v>
      </c>
      <c r="F117" s="1" t="s">
        <v>137</v>
      </c>
    </row>
    <row r="118" spans="1:6" ht="15" customHeight="1" x14ac:dyDescent="0.55000000000000004">
      <c r="A118" s="1" t="s">
        <v>81</v>
      </c>
      <c r="F118" s="1" t="s">
        <v>138</v>
      </c>
    </row>
    <row r="119" spans="1:6" ht="15" customHeight="1" x14ac:dyDescent="0.55000000000000004">
      <c r="A119" s="1" t="s">
        <v>82</v>
      </c>
      <c r="F119" s="1" t="s">
        <v>139</v>
      </c>
    </row>
    <row r="120" spans="1:6" ht="15" customHeight="1" x14ac:dyDescent="0.55000000000000004">
      <c r="A120" s="1" t="s">
        <v>83</v>
      </c>
    </row>
    <row r="121" spans="1:6" ht="15" customHeight="1" x14ac:dyDescent="0.55000000000000004">
      <c r="A121" s="1" t="s">
        <v>84</v>
      </c>
    </row>
  </sheetData>
  <autoFilter ref="A10:V10" xr:uid="{00000000-0009-0000-0000-000005000000}">
    <filterColumn colId="0" showButton="0"/>
    <filterColumn colId="13" showButton="0"/>
    <filterColumn colId="14" showButton="0"/>
  </autoFilter>
  <mergeCells count="91">
    <mergeCell ref="P42:Q42"/>
    <mergeCell ref="P43:Q43"/>
    <mergeCell ref="A103:T103"/>
    <mergeCell ref="R38:R39"/>
    <mergeCell ref="S38:S39"/>
    <mergeCell ref="T38:T39"/>
    <mergeCell ref="P44:Q44"/>
    <mergeCell ref="P45:Q45"/>
    <mergeCell ref="D41:D43"/>
    <mergeCell ref="D37:E40"/>
    <mergeCell ref="P46:Q46"/>
    <mergeCell ref="P47:Q47"/>
    <mergeCell ref="R37:U37"/>
    <mergeCell ref="P37:Q39"/>
    <mergeCell ref="F37:M37"/>
    <mergeCell ref="U38:U39"/>
    <mergeCell ref="A31:I31"/>
    <mergeCell ref="P40:Q40"/>
    <mergeCell ref="P41:Q41"/>
    <mergeCell ref="A32:B35"/>
    <mergeCell ref="D32:D35"/>
    <mergeCell ref="N32:N35"/>
    <mergeCell ref="O32:O35"/>
    <mergeCell ref="Q32:Q35"/>
    <mergeCell ref="P32:P35"/>
    <mergeCell ref="O27:O30"/>
    <mergeCell ref="P27:P30"/>
    <mergeCell ref="Q27:Q30"/>
    <mergeCell ref="O22:O25"/>
    <mergeCell ref="A26:I26"/>
    <mergeCell ref="A27:A30"/>
    <mergeCell ref="B27:B30"/>
    <mergeCell ref="D27:D30"/>
    <mergeCell ref="N27:N30"/>
    <mergeCell ref="O17:O20"/>
    <mergeCell ref="P17:P20"/>
    <mergeCell ref="Q17:Q20"/>
    <mergeCell ref="A21:I21"/>
    <mergeCell ref="A22:A25"/>
    <mergeCell ref="B22:B25"/>
    <mergeCell ref="D22:D25"/>
    <mergeCell ref="N22:N25"/>
    <mergeCell ref="P22:P25"/>
    <mergeCell ref="Q22:Q25"/>
    <mergeCell ref="A16:I16"/>
    <mergeCell ref="A17:A20"/>
    <mergeCell ref="B17:B20"/>
    <mergeCell ref="D17:D20"/>
    <mergeCell ref="N17:N20"/>
    <mergeCell ref="Q12:Q15"/>
    <mergeCell ref="A6:B9"/>
    <mergeCell ref="C6:C9"/>
    <mergeCell ref="D6:D9"/>
    <mergeCell ref="E6:F6"/>
    <mergeCell ref="G6:I6"/>
    <mergeCell ref="A10:B10"/>
    <mergeCell ref="N10:P10"/>
    <mergeCell ref="A11:I11"/>
    <mergeCell ref="A12:A15"/>
    <mergeCell ref="B12:B15"/>
    <mergeCell ref="D12:D15"/>
    <mergeCell ref="N12:N15"/>
    <mergeCell ref="O12:O15"/>
    <mergeCell ref="P12:P15"/>
    <mergeCell ref="M7:M8"/>
    <mergeCell ref="R7:R8"/>
    <mergeCell ref="S7:S8"/>
    <mergeCell ref="T7:T8"/>
    <mergeCell ref="U7:U8"/>
    <mergeCell ref="Q8:Q9"/>
    <mergeCell ref="A1:V1"/>
    <mergeCell ref="A2:D2"/>
    <mergeCell ref="E2:K2"/>
    <mergeCell ref="A3:D3"/>
    <mergeCell ref="E3:F3"/>
    <mergeCell ref="Y8:AB8"/>
    <mergeCell ref="AD8:AG8"/>
    <mergeCell ref="AI8:AL8"/>
    <mergeCell ref="A4:D4"/>
    <mergeCell ref="E4:G4"/>
    <mergeCell ref="L6:M6"/>
    <mergeCell ref="N6:P9"/>
    <mergeCell ref="R6:U6"/>
    <mergeCell ref="V6:V9"/>
    <mergeCell ref="F7:F8"/>
    <mergeCell ref="G7:G8"/>
    <mergeCell ref="H7:H8"/>
    <mergeCell ref="I7:I8"/>
    <mergeCell ref="K7:K8"/>
    <mergeCell ref="L7:L8"/>
    <mergeCell ref="J6:K6"/>
  </mergeCells>
  <phoneticPr fontId="2"/>
  <dataValidations count="5">
    <dataValidation type="list" allowBlank="1" showInputMessage="1" showErrorMessage="1" sqref="A11:I11 A26:I26 A21:I21 A16:I16" xr:uid="{00000000-0002-0000-0500-000000000000}">
      <formula1>$F$104:$F$121</formula1>
    </dataValidation>
    <dataValidation type="list" allowBlank="1" showInputMessage="1" showErrorMessage="1" sqref="Q12:Q15 Q22:Q25 Q27:Q30 Q17:Q20" xr:uid="{00000000-0002-0000-0500-000001000000}">
      <formula1>$D$104:$D$113</formula1>
    </dataValidation>
    <dataValidation type="list" allowBlank="1" showInputMessage="1" showErrorMessage="1" sqref="N12:N15 N22:N25 P22:P25 N27:N30 P27:P30 P12:P15 N17:N20 P17:P20" xr:uid="{00000000-0002-0000-0500-000002000000}">
      <formula1>$A$104:$A$130</formula1>
    </dataValidation>
    <dataValidation type="list" allowBlank="1" showInputMessage="1" showErrorMessage="1" sqref="D12:D15 D22:D25 D27:D30 D17:D20" xr:uid="{00000000-0002-0000-0500-000003000000}">
      <formula1>$D$104:$D$112</formula1>
    </dataValidation>
    <dataValidation type="list" allowBlank="1" showInputMessage="1" showErrorMessage="1" sqref="A12:A15 A22:A25 A27:A30 A17:A20" xr:uid="{00000000-0002-0000-0500-000004000000}">
      <formula1>$A$104:$A$134</formula1>
    </dataValidation>
  </dataValidations>
  <pageMargins left="0.70866141732283472" right="0.70866141732283472" top="0.55118110236220474" bottom="0.35433070866141736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L121"/>
  <sheetViews>
    <sheetView view="pageBreakPreview" zoomScale="60" zoomScaleNormal="100" workbookViewId="0">
      <pane xSplit="4" ySplit="11" topLeftCell="E12" activePane="bottomRight" state="frozen"/>
      <selection activeCell="A2" sqref="A2:D2"/>
      <selection pane="topRight" activeCell="A2" sqref="A2:D2"/>
      <selection pane="bottomLeft" activeCell="A2" sqref="A2:D2"/>
      <selection pane="bottomRight" activeCell="A2" sqref="A2:D2"/>
    </sheetView>
  </sheetViews>
  <sheetFormatPr defaultRowHeight="15" customHeight="1" x14ac:dyDescent="0.55000000000000004"/>
  <cols>
    <col min="1" max="2" width="4.33203125" style="1" customWidth="1"/>
    <col min="3" max="3" width="6.08203125" style="1" customWidth="1"/>
    <col min="4" max="4" width="4.33203125" style="1" customWidth="1"/>
    <col min="5" max="13" width="12.58203125" style="1" customWidth="1"/>
    <col min="14" max="17" width="3.58203125" style="1" customWidth="1"/>
    <col min="18" max="21" width="12.08203125" style="1" customWidth="1"/>
    <col min="22" max="22" width="9.33203125" style="1" customWidth="1"/>
    <col min="23" max="24" width="8.6640625" style="1"/>
    <col min="25" max="28" width="14.58203125" style="1" customWidth="1"/>
    <col min="29" max="29" width="4.58203125" style="1" customWidth="1"/>
    <col min="30" max="33" width="14.58203125" style="1" customWidth="1"/>
    <col min="34" max="34" width="4.58203125" style="1" customWidth="1"/>
    <col min="35" max="38" width="14.58203125" style="1" customWidth="1"/>
    <col min="39" max="16384" width="8.6640625" style="1"/>
  </cols>
  <sheetData>
    <row r="1" spans="1:38" ht="39" customHeight="1" x14ac:dyDescent="0.55000000000000004">
      <c r="A1" s="253" t="s">
        <v>155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1:38" ht="20" customHeight="1" x14ac:dyDescent="0.2">
      <c r="A2" s="232" t="s">
        <v>65</v>
      </c>
      <c r="B2" s="232"/>
      <c r="C2" s="232"/>
      <c r="D2" s="232"/>
      <c r="E2" s="328">
        <f>農地維持支払・共同活動支援!E2</f>
        <v>0</v>
      </c>
      <c r="F2" s="328"/>
      <c r="G2" s="328"/>
      <c r="H2" s="328"/>
      <c r="I2" s="328"/>
      <c r="J2" s="328"/>
      <c r="K2" s="328"/>
    </row>
    <row r="3" spans="1:38" ht="20" customHeight="1" x14ac:dyDescent="0.2">
      <c r="A3" s="232" t="s">
        <v>66</v>
      </c>
      <c r="B3" s="232"/>
      <c r="C3" s="232"/>
      <c r="D3" s="232"/>
      <c r="E3" s="328" t="str">
        <f>農地維持支払・共同活動支援!E3</f>
        <v>令和○年度</v>
      </c>
      <c r="F3" s="328"/>
      <c r="G3" s="108"/>
      <c r="H3" s="108"/>
      <c r="I3" s="108"/>
      <c r="J3" s="108"/>
      <c r="K3" s="108"/>
    </row>
    <row r="4" spans="1:38" ht="20" customHeight="1" x14ac:dyDescent="0.2">
      <c r="A4" s="232" t="s">
        <v>67</v>
      </c>
      <c r="B4" s="232"/>
      <c r="C4" s="232"/>
      <c r="D4" s="232"/>
      <c r="E4" s="327" t="str">
        <f>農地維持支払・共同活動支援!E4</f>
        <v>令和○年度～令和▲年度</v>
      </c>
      <c r="F4" s="327"/>
      <c r="G4" s="327"/>
      <c r="H4" s="109"/>
      <c r="I4" s="109"/>
      <c r="J4" s="109"/>
      <c r="K4" s="109"/>
      <c r="Y4" s="92" t="s">
        <v>136</v>
      </c>
    </row>
    <row r="5" spans="1:38" ht="6" customHeight="1" thickBot="1" x14ac:dyDescent="0.6"/>
    <row r="6" spans="1:38" ht="21" customHeight="1" x14ac:dyDescent="0.55000000000000004">
      <c r="A6" s="293" t="s">
        <v>39</v>
      </c>
      <c r="B6" s="294"/>
      <c r="C6" s="299" t="s">
        <v>1</v>
      </c>
      <c r="D6" s="303" t="s">
        <v>41</v>
      </c>
      <c r="E6" s="170" t="s">
        <v>42</v>
      </c>
      <c r="F6" s="172"/>
      <c r="G6" s="302" t="s">
        <v>96</v>
      </c>
      <c r="H6" s="302"/>
      <c r="I6" s="302"/>
      <c r="J6" s="170" t="s">
        <v>53</v>
      </c>
      <c r="K6" s="172"/>
      <c r="L6" s="305" t="s">
        <v>54</v>
      </c>
      <c r="M6" s="306"/>
      <c r="N6" s="312" t="s">
        <v>58</v>
      </c>
      <c r="O6" s="313"/>
      <c r="P6" s="313"/>
      <c r="Q6" s="132"/>
      <c r="R6" s="307" t="s">
        <v>59</v>
      </c>
      <c r="S6" s="308"/>
      <c r="T6" s="308"/>
      <c r="U6" s="309"/>
      <c r="V6" s="294" t="s">
        <v>63</v>
      </c>
    </row>
    <row r="7" spans="1:38" ht="21" customHeight="1" x14ac:dyDescent="0.55000000000000004">
      <c r="A7" s="295"/>
      <c r="B7" s="296"/>
      <c r="C7" s="300"/>
      <c r="D7" s="300"/>
      <c r="E7" s="128" t="s">
        <v>43</v>
      </c>
      <c r="F7" s="299" t="s">
        <v>46</v>
      </c>
      <c r="G7" s="302" t="s">
        <v>50</v>
      </c>
      <c r="H7" s="302" t="s">
        <v>51</v>
      </c>
      <c r="I7" s="302" t="s">
        <v>52</v>
      </c>
      <c r="J7" s="128" t="s">
        <v>43</v>
      </c>
      <c r="K7" s="299" t="s">
        <v>46</v>
      </c>
      <c r="L7" s="303" t="s">
        <v>55</v>
      </c>
      <c r="M7" s="303" t="s">
        <v>56</v>
      </c>
      <c r="N7" s="295"/>
      <c r="O7" s="314"/>
      <c r="P7" s="314"/>
      <c r="Q7" s="133"/>
      <c r="R7" s="316" t="s">
        <v>48</v>
      </c>
      <c r="S7" s="299" t="s">
        <v>60</v>
      </c>
      <c r="T7" s="299" t="s">
        <v>61</v>
      </c>
      <c r="U7" s="318" t="s">
        <v>62</v>
      </c>
      <c r="V7" s="296"/>
    </row>
    <row r="8" spans="1:38" ht="21" customHeight="1" x14ac:dyDescent="0.55000000000000004">
      <c r="A8" s="295"/>
      <c r="B8" s="296"/>
      <c r="C8" s="300"/>
      <c r="D8" s="300"/>
      <c r="E8" s="127" t="s">
        <v>44</v>
      </c>
      <c r="F8" s="300"/>
      <c r="G8" s="299"/>
      <c r="H8" s="299"/>
      <c r="I8" s="299"/>
      <c r="J8" s="127" t="s">
        <v>44</v>
      </c>
      <c r="K8" s="300"/>
      <c r="L8" s="304"/>
      <c r="M8" s="304"/>
      <c r="N8" s="295"/>
      <c r="O8" s="314"/>
      <c r="P8" s="296"/>
      <c r="Q8" s="312" t="s">
        <v>64</v>
      </c>
      <c r="R8" s="317"/>
      <c r="S8" s="300"/>
      <c r="T8" s="300"/>
      <c r="U8" s="319"/>
      <c r="V8" s="296"/>
      <c r="Y8" s="150" t="s">
        <v>129</v>
      </c>
      <c r="Z8" s="151"/>
      <c r="AA8" s="151"/>
      <c r="AB8" s="152"/>
      <c r="AD8" s="150" t="s">
        <v>134</v>
      </c>
      <c r="AE8" s="151"/>
      <c r="AF8" s="151"/>
      <c r="AG8" s="152"/>
      <c r="AI8" s="150" t="s">
        <v>135</v>
      </c>
      <c r="AJ8" s="151"/>
      <c r="AK8" s="151"/>
      <c r="AL8" s="152"/>
    </row>
    <row r="9" spans="1:38" ht="21" customHeight="1" thickBot="1" x14ac:dyDescent="0.25">
      <c r="A9" s="297"/>
      <c r="B9" s="298"/>
      <c r="C9" s="301"/>
      <c r="D9" s="301"/>
      <c r="E9" s="134" t="s">
        <v>45</v>
      </c>
      <c r="F9" s="134" t="s">
        <v>47</v>
      </c>
      <c r="G9" s="134" t="s">
        <v>45</v>
      </c>
      <c r="H9" s="134" t="s">
        <v>45</v>
      </c>
      <c r="I9" s="134" t="s">
        <v>45</v>
      </c>
      <c r="J9" s="134" t="s">
        <v>45</v>
      </c>
      <c r="K9" s="134" t="s">
        <v>47</v>
      </c>
      <c r="L9" s="134" t="s">
        <v>47</v>
      </c>
      <c r="M9" s="134" t="s">
        <v>47</v>
      </c>
      <c r="N9" s="297"/>
      <c r="O9" s="315"/>
      <c r="P9" s="298"/>
      <c r="Q9" s="297"/>
      <c r="R9" s="135" t="s">
        <v>47</v>
      </c>
      <c r="S9" s="136" t="s">
        <v>47</v>
      </c>
      <c r="T9" s="136" t="s">
        <v>47</v>
      </c>
      <c r="U9" s="137" t="s">
        <v>47</v>
      </c>
      <c r="V9" s="298"/>
      <c r="Y9" s="89" t="s">
        <v>132</v>
      </c>
      <c r="Z9" s="89" t="s">
        <v>131</v>
      </c>
      <c r="AA9" s="89" t="s">
        <v>130</v>
      </c>
      <c r="AB9" s="89" t="s">
        <v>133</v>
      </c>
      <c r="AD9" s="89" t="s">
        <v>132</v>
      </c>
      <c r="AE9" s="89" t="s">
        <v>131</v>
      </c>
      <c r="AF9" s="89" t="s">
        <v>130</v>
      </c>
      <c r="AG9" s="89" t="s">
        <v>133</v>
      </c>
      <c r="AI9" s="89" t="s">
        <v>132</v>
      </c>
      <c r="AJ9" s="89" t="s">
        <v>131</v>
      </c>
      <c r="AK9" s="89" t="s">
        <v>130</v>
      </c>
      <c r="AL9" s="89" t="s">
        <v>133</v>
      </c>
    </row>
    <row r="10" spans="1:38" ht="21" customHeight="1" x14ac:dyDescent="0.2">
      <c r="A10" s="146"/>
      <c r="B10" s="146"/>
      <c r="C10" s="11"/>
      <c r="D10" s="11"/>
      <c r="E10" s="29"/>
      <c r="F10" s="29"/>
      <c r="G10" s="29"/>
      <c r="H10" s="29"/>
      <c r="I10" s="29"/>
      <c r="J10" s="20"/>
      <c r="K10" s="20"/>
      <c r="L10" s="20"/>
      <c r="M10" s="20"/>
      <c r="N10" s="146"/>
      <c r="O10" s="146"/>
      <c r="P10" s="146"/>
      <c r="Q10" s="18"/>
      <c r="R10" s="41"/>
      <c r="S10" s="42"/>
      <c r="T10" s="42"/>
      <c r="U10" s="43"/>
      <c r="V10" s="14"/>
      <c r="Y10" s="23"/>
      <c r="Z10" s="23"/>
      <c r="AA10" s="23"/>
      <c r="AB10" s="23"/>
      <c r="AD10" s="23"/>
      <c r="AE10" s="23"/>
      <c r="AF10" s="23"/>
      <c r="AG10" s="23"/>
      <c r="AI10" s="23"/>
      <c r="AJ10" s="23"/>
      <c r="AK10" s="23"/>
      <c r="AL10" s="23"/>
    </row>
    <row r="11" spans="1:38" ht="21" customHeight="1" x14ac:dyDescent="0.55000000000000004">
      <c r="A11" s="324" t="s">
        <v>116</v>
      </c>
      <c r="B11" s="324"/>
      <c r="C11" s="324"/>
      <c r="D11" s="324"/>
      <c r="E11" s="324"/>
      <c r="F11" s="324"/>
      <c r="G11" s="324"/>
      <c r="H11" s="324"/>
      <c r="I11" s="324"/>
      <c r="J11" s="30"/>
      <c r="K11" s="30"/>
      <c r="L11" s="30"/>
      <c r="M11" s="30"/>
      <c r="N11" s="84"/>
      <c r="O11" s="86"/>
      <c r="P11" s="86"/>
      <c r="Q11" s="87"/>
      <c r="R11" s="44"/>
      <c r="S11" s="23"/>
      <c r="T11" s="23"/>
      <c r="U11" s="45"/>
      <c r="V11" s="40"/>
      <c r="Y11" s="23"/>
      <c r="Z11" s="23"/>
      <c r="AA11" s="23"/>
      <c r="AB11" s="23"/>
      <c r="AD11" s="23"/>
      <c r="AE11" s="23"/>
      <c r="AF11" s="23"/>
      <c r="AG11" s="23"/>
      <c r="AI11" s="23"/>
      <c r="AJ11" s="23"/>
      <c r="AK11" s="23"/>
      <c r="AL11" s="23"/>
    </row>
    <row r="12" spans="1:38" ht="21" customHeight="1" x14ac:dyDescent="0.55000000000000004">
      <c r="A12" s="245"/>
      <c r="B12" s="248" t="s">
        <v>40</v>
      </c>
      <c r="C12" s="32" t="s">
        <v>2</v>
      </c>
      <c r="D12" s="251"/>
      <c r="E12" s="30">
        <v>0</v>
      </c>
      <c r="F12" s="30" t="b">
        <f>IF(D12=1,E12*4400/10,IF(D12=2,E12*3640/10,IF(D12=3,E12*3800/10,IF(D12=4,E12*3200/10,IF(D12=5,E12*4240/10,IF(D12=6,E12*3520/10,IF(D12=7,E12*3520/10,IF(D12=8,E12*2960/10,IF(D12=9,E12*3320/10,IF(D12=10,E12*2800/10,IF(D12=11,E12*3020/10,IF(D12=12,E12*2540/10))))))))))))</f>
        <v>0</v>
      </c>
      <c r="G12" s="30"/>
      <c r="H12" s="30"/>
      <c r="I12" s="30"/>
      <c r="J12" s="30">
        <f>+E12-G12+H12+I12</f>
        <v>0</v>
      </c>
      <c r="K12" s="30" t="b">
        <f>IF(D12=1,J12*4400/10,IF(D12=2,J12*3640/10,IF(D12=3,J12*3800/10,IF(D12=4,J12*3200/10,IF(D12=5,J12*4240/10,IF(D12=6,J12*3520/10,IF(D12=7,J12*3520/10,IF(D12=8,J12*2960/10,IF(D12=9,J12*3320/10,IF(D12=10,J12*2800/10,IF(D12=11,J12*3020/10,IF(D12=12,J12*2540/10))))))))))))</f>
        <v>0</v>
      </c>
      <c r="L12" s="30">
        <f>+K12-F12</f>
        <v>0</v>
      </c>
      <c r="M12" s="30">
        <f>-1*L12</f>
        <v>0</v>
      </c>
      <c r="N12" s="246"/>
      <c r="O12" s="239" t="s">
        <v>57</v>
      </c>
      <c r="P12" s="241"/>
      <c r="Q12" s="238"/>
      <c r="R12" s="46">
        <f>SUM(S12:U12)</f>
        <v>0</v>
      </c>
      <c r="S12" s="30">
        <f>ROUNDDOWN(+M12*Q12*0.5,0)</f>
        <v>0</v>
      </c>
      <c r="T12" s="30">
        <f>ROUNDDOWN(+M12*Q12*0.25,0)</f>
        <v>0</v>
      </c>
      <c r="U12" s="47">
        <f>ROUNDUP(+M12*Q12*0.25,0)</f>
        <v>0</v>
      </c>
      <c r="V12" s="40"/>
      <c r="W12" s="91" t="str">
        <f>IF(R12=AL12,"OK","NG")</f>
        <v>OK</v>
      </c>
      <c r="Y12" s="93">
        <f>+F12*0.5</f>
        <v>0</v>
      </c>
      <c r="Z12" s="93">
        <f>+F12*0.25</f>
        <v>0</v>
      </c>
      <c r="AA12" s="93">
        <f>+F12*0.25</f>
        <v>0</v>
      </c>
      <c r="AB12" s="93">
        <f>SUM(Y12:AA12)</f>
        <v>0</v>
      </c>
      <c r="AC12" s="90" t="str">
        <f>IF(F12=AB12,"OK","NG")</f>
        <v>NG</v>
      </c>
      <c r="AD12" s="25">
        <f>+ROUNDDOWN(K12*0.5,0)</f>
        <v>0</v>
      </c>
      <c r="AE12" s="25">
        <f>+ROUNDDOWN(K12*0.25,0)</f>
        <v>0</v>
      </c>
      <c r="AF12" s="25">
        <f>+K12-AD12-AE12</f>
        <v>0</v>
      </c>
      <c r="AG12" s="25">
        <f>SUM(AD12:AF12)</f>
        <v>0</v>
      </c>
      <c r="AH12" s="90" t="str">
        <f>IF(K12=AG12,"OK","NG")</f>
        <v>NG</v>
      </c>
      <c r="AI12" s="94">
        <f>+(Y12-AD12)*Q12</f>
        <v>0</v>
      </c>
      <c r="AJ12" s="94">
        <f>+(Z12-AE12)*Q12</f>
        <v>0</v>
      </c>
      <c r="AK12" s="94">
        <f>+(AA12-AF12)*Q12</f>
        <v>0</v>
      </c>
      <c r="AL12" s="94">
        <f>SUM(AI12:AK12)</f>
        <v>0</v>
      </c>
    </row>
    <row r="13" spans="1:38" ht="21" customHeight="1" x14ac:dyDescent="0.55000000000000004">
      <c r="A13" s="246"/>
      <c r="B13" s="249"/>
      <c r="C13" s="32" t="s">
        <v>3</v>
      </c>
      <c r="D13" s="251"/>
      <c r="E13" s="30">
        <v>0</v>
      </c>
      <c r="F13" s="30" t="b">
        <f>IF(D12=1,E13*2000/10,IF(D12=2,E13*1640/10,IF(D12=3,E13*1800/10,IF(D12=4,E13*1400/10,IF(D12=5,E13*1880/10,IF(D12=6,E13*1560/10,IF(D12=7,E13*1640/10,IF(D12=8,E13*1320/10,IF(D12=9,E13*1560/10,IF(D12=10,E13*1280/10,IF(D12=11,E13*1380/10,IF(D12=12,E13*1140/10))))))))))))</f>
        <v>0</v>
      </c>
      <c r="G13" s="30"/>
      <c r="H13" s="30"/>
      <c r="I13" s="30"/>
      <c r="J13" s="30">
        <f t="shared" ref="J13:J14" si="0">+E13-G13+H13+I13</f>
        <v>0</v>
      </c>
      <c r="K13" s="30" t="b">
        <f>IF(D12=1,J13*2000/10,IF(D12=2,J13*1640/10,IF(D12=3,J13*1800/10,IF(D12=4,J13*1400/10,IF(D12=5,J13*1880/10,IF(D12=6,J13*1560/10,IF(D12=7,J13*1640/10,IF(D12=8,J13*1320/10,IF(D12=9,J13*1560/10,IF(D12=10,J13*1280/10,IF(D12=11,J13*1380/10,IF(D12=12,J13*1140/10))))))))))))</f>
        <v>0</v>
      </c>
      <c r="L13" s="30">
        <f t="shared" ref="L13:L14" si="1">+K13-F13</f>
        <v>0</v>
      </c>
      <c r="M13" s="30">
        <f t="shared" ref="M13:M14" si="2">-1*L13</f>
        <v>0</v>
      </c>
      <c r="N13" s="246"/>
      <c r="O13" s="239"/>
      <c r="P13" s="241"/>
      <c r="Q13" s="238"/>
      <c r="R13" s="46">
        <f t="shared" ref="R13:R14" si="3">SUM(S13:U13)</f>
        <v>0</v>
      </c>
      <c r="S13" s="30">
        <f>ROUNDDOWN(+M13*Q12*0.5,0)</f>
        <v>0</v>
      </c>
      <c r="T13" s="30">
        <f>ROUNDDOWN(+M13*Q12*0.25,0)</f>
        <v>0</v>
      </c>
      <c r="U13" s="47">
        <f>ROUNDUP(+M13*Q12*0.25,0)</f>
        <v>0</v>
      </c>
      <c r="V13" s="40"/>
      <c r="W13" s="91" t="str">
        <f t="shared" ref="W13:W15" si="4">IF(R13=AL13,"OK","NG")</f>
        <v>OK</v>
      </c>
      <c r="Y13" s="93">
        <f t="shared" ref="Y13:Y15" si="5">+F13*0.5</f>
        <v>0</v>
      </c>
      <c r="Z13" s="93">
        <f t="shared" ref="Z13:Z15" si="6">+F13*0.25</f>
        <v>0</v>
      </c>
      <c r="AA13" s="93">
        <f t="shared" ref="AA13:AA15" si="7">+F13*0.25</f>
        <v>0</v>
      </c>
      <c r="AB13" s="93">
        <f t="shared" ref="AB13:AB14" si="8">SUM(Y13:AA13)</f>
        <v>0</v>
      </c>
      <c r="AC13" s="90" t="str">
        <f t="shared" ref="AC13:AC15" si="9">IF(F13=AB13,"OK","NG")</f>
        <v>NG</v>
      </c>
      <c r="AD13" s="25">
        <f t="shared" ref="AD13:AD14" si="10">+ROUNDDOWN(K13*0.5,0)</f>
        <v>0</v>
      </c>
      <c r="AE13" s="25">
        <f t="shared" ref="AE13:AE14" si="11">+ROUNDDOWN(K13*0.25,0)</f>
        <v>0</v>
      </c>
      <c r="AF13" s="25">
        <f t="shared" ref="AF13:AF14" si="12">+K13-AD13-AE13</f>
        <v>0</v>
      </c>
      <c r="AG13" s="25">
        <f t="shared" ref="AG13:AG14" si="13">SUM(AD13:AF13)</f>
        <v>0</v>
      </c>
      <c r="AH13" s="90" t="str">
        <f t="shared" ref="AH13:AH15" si="14">IF(K13=AG13,"OK","NG")</f>
        <v>NG</v>
      </c>
      <c r="AI13" s="94">
        <f>+(Y13-AD13)*Q12</f>
        <v>0</v>
      </c>
      <c r="AJ13" s="94">
        <f>+(Z13-AE13)*Q12</f>
        <v>0</v>
      </c>
      <c r="AK13" s="94">
        <f>+(AA13-AF13)*Q12</f>
        <v>0</v>
      </c>
      <c r="AL13" s="94">
        <f t="shared" ref="AL13:AL14" si="15">SUM(AI13:AK13)</f>
        <v>0</v>
      </c>
    </row>
    <row r="14" spans="1:38" ht="21" customHeight="1" x14ac:dyDescent="0.55000000000000004">
      <c r="A14" s="246"/>
      <c r="B14" s="249"/>
      <c r="C14" s="32" t="s">
        <v>4</v>
      </c>
      <c r="D14" s="251"/>
      <c r="E14" s="30">
        <v>0</v>
      </c>
      <c r="F14" s="30" t="b">
        <f>IF(D12=1,E14*400/10,IF(D12=2,E14*320/10,IF(D12=3,E14*400/10,IF(D12=4,E14*300/10,IF(D12=5,E14*400/10,IF(D12=6,E14*320/10,IF(D12=7,E14*400/10,IF(D12=8,E14*320/10,IF(D12=9,E14*400/10,IF(D12=10,E14*320/10,IF(D12=11,E14*400/10,IF(D12=12,E14*320/10))))))))))))</f>
        <v>0</v>
      </c>
      <c r="G14" s="30"/>
      <c r="H14" s="30"/>
      <c r="I14" s="30"/>
      <c r="J14" s="30">
        <f t="shared" si="0"/>
        <v>0</v>
      </c>
      <c r="K14" s="30" t="b">
        <f>IF(D12=1,J14*400/10,IF(D12=2,J14*320/10,IF(D12=3,J14*400/10,IF(D12=4,J14*300/10,IF(D12=5,J14*400/10,IF(D12=6,J14*320/10,IF(D12=7,J14*400/10,IF(D12=8,J14*320/10,IF(D12=9,J14*400/10,IF(D12=10,J14*320/10,IF(D12=11,J14*400/10,IF(D12=12,J14*320/10))))))))))))</f>
        <v>0</v>
      </c>
      <c r="L14" s="30">
        <f t="shared" si="1"/>
        <v>0</v>
      </c>
      <c r="M14" s="30">
        <f t="shared" si="2"/>
        <v>0</v>
      </c>
      <c r="N14" s="246"/>
      <c r="O14" s="239"/>
      <c r="P14" s="241"/>
      <c r="Q14" s="238"/>
      <c r="R14" s="46">
        <f t="shared" si="3"/>
        <v>0</v>
      </c>
      <c r="S14" s="30">
        <f>ROUNDDOWN(+M14*Q12*0.5,0)</f>
        <v>0</v>
      </c>
      <c r="T14" s="30">
        <f>ROUNDDOWN(+M14*Q12*0.25,0)</f>
        <v>0</v>
      </c>
      <c r="U14" s="47">
        <f>ROUNDUP(+M14*Q12*0.25,0)</f>
        <v>0</v>
      </c>
      <c r="V14" s="40"/>
      <c r="W14" s="91" t="str">
        <f t="shared" si="4"/>
        <v>OK</v>
      </c>
      <c r="Y14" s="93">
        <f t="shared" si="5"/>
        <v>0</v>
      </c>
      <c r="Z14" s="93">
        <f t="shared" si="6"/>
        <v>0</v>
      </c>
      <c r="AA14" s="93">
        <f t="shared" si="7"/>
        <v>0</v>
      </c>
      <c r="AB14" s="93">
        <f t="shared" si="8"/>
        <v>0</v>
      </c>
      <c r="AC14" s="90" t="str">
        <f t="shared" si="9"/>
        <v>NG</v>
      </c>
      <c r="AD14" s="25">
        <f t="shared" si="10"/>
        <v>0</v>
      </c>
      <c r="AE14" s="25">
        <f t="shared" si="11"/>
        <v>0</v>
      </c>
      <c r="AF14" s="25">
        <f t="shared" si="12"/>
        <v>0</v>
      </c>
      <c r="AG14" s="25">
        <f t="shared" si="13"/>
        <v>0</v>
      </c>
      <c r="AH14" s="90" t="str">
        <f t="shared" si="14"/>
        <v>NG</v>
      </c>
      <c r="AI14" s="94">
        <f>+(Y14-AD14)*Q12</f>
        <v>0</v>
      </c>
      <c r="AJ14" s="94">
        <f>+(Z14-AE14)*Q12</f>
        <v>0</v>
      </c>
      <c r="AK14" s="94">
        <f>+(AA14-AF14)*Q12</f>
        <v>0</v>
      </c>
      <c r="AL14" s="94">
        <f t="shared" si="15"/>
        <v>0</v>
      </c>
    </row>
    <row r="15" spans="1:38" ht="21" customHeight="1" x14ac:dyDescent="0.55000000000000004">
      <c r="A15" s="247"/>
      <c r="B15" s="250"/>
      <c r="C15" s="32" t="s">
        <v>48</v>
      </c>
      <c r="D15" s="251"/>
      <c r="E15" s="30">
        <f>SUM(E12:E14)</f>
        <v>0</v>
      </c>
      <c r="F15" s="30"/>
      <c r="G15" s="30">
        <f t="shared" ref="G15:I15" si="16">SUM(G12:G14)</f>
        <v>0</v>
      </c>
      <c r="H15" s="30">
        <f t="shared" si="16"/>
        <v>0</v>
      </c>
      <c r="I15" s="30">
        <f t="shared" si="16"/>
        <v>0</v>
      </c>
      <c r="J15" s="30">
        <f>SUM(J12:J14)</f>
        <v>0</v>
      </c>
      <c r="K15" s="30"/>
      <c r="L15" s="30">
        <f>SUM(L12:L14)</f>
        <v>0</v>
      </c>
      <c r="M15" s="30">
        <f>SUM(M12:M14)</f>
        <v>0</v>
      </c>
      <c r="N15" s="247"/>
      <c r="O15" s="240"/>
      <c r="P15" s="242"/>
      <c r="Q15" s="243"/>
      <c r="R15" s="46">
        <f>SUM(R12:R14)</f>
        <v>0</v>
      </c>
      <c r="S15" s="30">
        <f t="shared" ref="S15" si="17">SUM(S12:S14)</f>
        <v>0</v>
      </c>
      <c r="T15" s="30">
        <f>SUM(T12:T14)</f>
        <v>0</v>
      </c>
      <c r="U15" s="47">
        <f>SUM(U12:U14)</f>
        <v>0</v>
      </c>
      <c r="V15" s="40"/>
      <c r="W15" s="91" t="str">
        <f t="shared" si="4"/>
        <v>OK</v>
      </c>
      <c r="Y15" s="93">
        <f t="shared" si="5"/>
        <v>0</v>
      </c>
      <c r="Z15" s="93">
        <f t="shared" si="6"/>
        <v>0</v>
      </c>
      <c r="AA15" s="93">
        <f t="shared" si="7"/>
        <v>0</v>
      </c>
      <c r="AB15" s="93">
        <f>SUM(AB12:AB14)</f>
        <v>0</v>
      </c>
      <c r="AC15" s="90" t="str">
        <f t="shared" si="9"/>
        <v>OK</v>
      </c>
      <c r="AD15" s="25">
        <f>SUM(AD12:AD14)</f>
        <v>0</v>
      </c>
      <c r="AE15" s="25">
        <f>SUM(AE12:AE14)</f>
        <v>0</v>
      </c>
      <c r="AF15" s="25">
        <f>SUM(AF12:AF14)</f>
        <v>0</v>
      </c>
      <c r="AG15" s="25">
        <f>SUM(AG12:AG14)</f>
        <v>0</v>
      </c>
      <c r="AH15" s="90" t="str">
        <f t="shared" si="14"/>
        <v>OK</v>
      </c>
      <c r="AI15" s="94">
        <f>SUM(AI12:AI14)</f>
        <v>0</v>
      </c>
      <c r="AJ15" s="94">
        <f>SUM(AJ12:AJ14)</f>
        <v>0</v>
      </c>
      <c r="AK15" s="94">
        <f>SUM(AK12:AK14)</f>
        <v>0</v>
      </c>
      <c r="AL15" s="94">
        <f>SUM(AL12:AL14)</f>
        <v>0</v>
      </c>
    </row>
    <row r="16" spans="1:38" ht="21" customHeight="1" x14ac:dyDescent="0.55000000000000004">
      <c r="A16" s="324"/>
      <c r="B16" s="324"/>
      <c r="C16" s="324"/>
      <c r="D16" s="324"/>
      <c r="E16" s="324"/>
      <c r="F16" s="324"/>
      <c r="G16" s="324"/>
      <c r="H16" s="324"/>
      <c r="I16" s="324"/>
      <c r="J16" s="30"/>
      <c r="K16" s="30"/>
      <c r="L16" s="30"/>
      <c r="M16" s="30"/>
      <c r="N16" s="84"/>
      <c r="O16" s="86"/>
      <c r="P16" s="86"/>
      <c r="Q16" s="87"/>
      <c r="R16" s="44"/>
      <c r="S16" s="23"/>
      <c r="T16" s="23"/>
      <c r="U16" s="45"/>
      <c r="V16" s="40"/>
      <c r="Y16" s="23"/>
      <c r="Z16" s="23"/>
      <c r="AA16" s="23"/>
      <c r="AB16" s="23"/>
      <c r="AD16" s="23"/>
      <c r="AE16" s="23"/>
      <c r="AF16" s="23"/>
      <c r="AG16" s="23"/>
      <c r="AI16" s="95"/>
      <c r="AJ16" s="95"/>
      <c r="AK16" s="95"/>
      <c r="AL16" s="95"/>
    </row>
    <row r="17" spans="1:38" s="31" customFormat="1" ht="21" customHeight="1" x14ac:dyDescent="0.55000000000000004">
      <c r="A17" s="245"/>
      <c r="B17" s="248" t="s">
        <v>40</v>
      </c>
      <c r="C17" s="32" t="s">
        <v>2</v>
      </c>
      <c r="D17" s="251"/>
      <c r="E17" s="30">
        <v>0</v>
      </c>
      <c r="F17" s="30" t="b">
        <f>IF(D17=1,E17*4400/10,IF(D17=2,E17*3640/10,IF(D17=3,E17*3800/10,IF(D17=4,E17*3200/10,IF(D17=5,E17*4240/10,IF(D17=6,E17*3520/10,IF(D17=7,E17*3520/10,IF(D17=8,E17*2960/10,IF(D17=9,E17*3320/10,IF(D17=10,E17*2800/10,IF(D17=11,E17*3020/10,IF(D17=12,E17*2540/10))))))))))))</f>
        <v>0</v>
      </c>
      <c r="G17" s="30"/>
      <c r="H17" s="30"/>
      <c r="I17" s="30"/>
      <c r="J17" s="30">
        <f t="shared" ref="J17:J19" si="18">+E17-G17+H17+I17</f>
        <v>0</v>
      </c>
      <c r="K17" s="30" t="b">
        <f>IF(D17=1,J17*4400/10,IF(D17=2,J17*3640/10,IF(D17=3,J17*3800/10,IF(D17=4,J17*3200/10,IF(D17=5,J17*4240/10,IF(D17=6,J17*3520/10,IF(D17=7,J17*3520/10,IF(D17=8,J17*2960/10,IF(D17=9,J17*3320/10,IF(D17=10,J17*2800/10,IF(D17=11,J17*3020/10,IF(D17=12,J17*2540/10))))))))))))</f>
        <v>0</v>
      </c>
      <c r="L17" s="30">
        <f>+K17-F17</f>
        <v>0</v>
      </c>
      <c r="M17" s="30">
        <f>-1*L17</f>
        <v>0</v>
      </c>
      <c r="N17" s="246"/>
      <c r="O17" s="239" t="s">
        <v>57</v>
      </c>
      <c r="P17" s="241"/>
      <c r="Q17" s="238"/>
      <c r="R17" s="46">
        <f>SUM(S17:U17)</f>
        <v>0</v>
      </c>
      <c r="S17" s="30">
        <f>ROUNDDOWN(+M17*Q17*0.5,0)</f>
        <v>0</v>
      </c>
      <c r="T17" s="30">
        <f>ROUNDDOWN(+M17*Q17*0.25,0)</f>
        <v>0</v>
      </c>
      <c r="U17" s="47">
        <f>ROUNDUP(+M17*Q17*0.25,0)</f>
        <v>0</v>
      </c>
      <c r="V17" s="62"/>
      <c r="W17" s="91" t="str">
        <f>IF(R17=AL17,"OK","NG")</f>
        <v>OK</v>
      </c>
      <c r="X17" s="1"/>
      <c r="Y17" s="93">
        <f t="shared" ref="Y17:Y20" si="19">+F17*0.5</f>
        <v>0</v>
      </c>
      <c r="Z17" s="93">
        <f t="shared" ref="Z17:Z20" si="20">+F17*0.25</f>
        <v>0</v>
      </c>
      <c r="AA17" s="93">
        <f t="shared" ref="AA17:AA20" si="21">+F17*0.25</f>
        <v>0</v>
      </c>
      <c r="AB17" s="93">
        <f t="shared" ref="AB17:AB19" si="22">SUM(Y17:AA17)</f>
        <v>0</v>
      </c>
      <c r="AC17" s="90" t="str">
        <f>IF(F17=AB17,"OK","NG")</f>
        <v>NG</v>
      </c>
      <c r="AD17" s="25">
        <f>+ROUNDDOWN(K17*0.5,0)</f>
        <v>0</v>
      </c>
      <c r="AE17" s="25">
        <f>+ROUNDDOWN(K17*0.25,0)</f>
        <v>0</v>
      </c>
      <c r="AF17" s="25">
        <f>+K17-AD17-AE17</f>
        <v>0</v>
      </c>
      <c r="AG17" s="25">
        <f>SUM(AD17:AF17)</f>
        <v>0</v>
      </c>
      <c r="AH17" s="90" t="str">
        <f>IF(K17=AG17,"OK","NG")</f>
        <v>NG</v>
      </c>
      <c r="AI17" s="94">
        <f>+(Y17-AD17)*Q17</f>
        <v>0</v>
      </c>
      <c r="AJ17" s="94">
        <f>+(Z17-AE17)*Q17</f>
        <v>0</v>
      </c>
      <c r="AK17" s="94">
        <f>+(AA17-AF17)*Q17</f>
        <v>0</v>
      </c>
      <c r="AL17" s="94">
        <f>SUM(AI17:AK17)</f>
        <v>0</v>
      </c>
    </row>
    <row r="18" spans="1:38" s="31" customFormat="1" ht="21" customHeight="1" x14ac:dyDescent="0.55000000000000004">
      <c r="A18" s="246"/>
      <c r="B18" s="249"/>
      <c r="C18" s="32" t="s">
        <v>3</v>
      </c>
      <c r="D18" s="251"/>
      <c r="E18" s="30">
        <v>0</v>
      </c>
      <c r="F18" s="30" t="b">
        <f>IF(D17=1,E18*2000/10,IF(D17=2,E18*1640/10,IF(D17=3,E18*1800/10,IF(D17=4,E18*1400/10,IF(D17=5,E18*1880/10,IF(D17=6,E18*1560/10,IF(D17=7,E18*1640/10,IF(D17=8,E18*1320/10,IF(D17=9,E18*1560/10,IF(D17=10,E18*1280/10,IF(D17=11,E18*1380/10,IF(D17=12,E18*1140/10))))))))))))</f>
        <v>0</v>
      </c>
      <c r="G18" s="30"/>
      <c r="H18" s="30"/>
      <c r="I18" s="30"/>
      <c r="J18" s="30">
        <f t="shared" si="18"/>
        <v>0</v>
      </c>
      <c r="K18" s="30" t="b">
        <f>IF(D17=1,J18*2000/10,IF(D17=2,J18*1640/10,IF(D17=3,J18*1800/10,IF(D17=4,J18*1400/10,IF(D17=5,J18*1880/10,IF(D17=6,J18*1560/10,IF(D17=7,J18*1640/10,IF(D17=8,J18*1320/10,IF(D17=9,J18*1560/10,IF(D17=10,J18*1280/10,IF(D17=11,J18*1380/10,IF(D17=12,J18*1140/10))))))))))))</f>
        <v>0</v>
      </c>
      <c r="L18" s="30">
        <f t="shared" ref="L18:L19" si="23">+K18-F18</f>
        <v>0</v>
      </c>
      <c r="M18" s="30">
        <f t="shared" ref="M18:M19" si="24">-1*L18</f>
        <v>0</v>
      </c>
      <c r="N18" s="246"/>
      <c r="O18" s="239"/>
      <c r="P18" s="241"/>
      <c r="Q18" s="238"/>
      <c r="R18" s="46">
        <f t="shared" ref="R18:R19" si="25">SUM(S18:U18)</f>
        <v>0</v>
      </c>
      <c r="S18" s="30">
        <f>ROUNDDOWN(+M18*Q17*0.5,0)</f>
        <v>0</v>
      </c>
      <c r="T18" s="30">
        <f>ROUNDDOWN(+M18*Q17*0.25,0)</f>
        <v>0</v>
      </c>
      <c r="U18" s="47">
        <f>ROUNDUP(+M18*Q17*0.25,0)</f>
        <v>0</v>
      </c>
      <c r="V18" s="62"/>
      <c r="W18" s="91" t="str">
        <f>IF(R18=AL18,"OK","NG")</f>
        <v>OK</v>
      </c>
      <c r="X18" s="1"/>
      <c r="Y18" s="93">
        <f t="shared" si="19"/>
        <v>0</v>
      </c>
      <c r="Z18" s="93">
        <f t="shared" si="20"/>
        <v>0</v>
      </c>
      <c r="AA18" s="93">
        <f t="shared" si="21"/>
        <v>0</v>
      </c>
      <c r="AB18" s="93">
        <f t="shared" si="22"/>
        <v>0</v>
      </c>
      <c r="AC18" s="90" t="str">
        <f t="shared" ref="AC18:AC20" si="26">IF(F18=AB18,"OK","NG")</f>
        <v>NG</v>
      </c>
      <c r="AD18" s="25">
        <f t="shared" ref="AD18:AD19" si="27">+ROUNDDOWN(K18*0.5,0)</f>
        <v>0</v>
      </c>
      <c r="AE18" s="25">
        <f t="shared" ref="AE18:AE19" si="28">+ROUNDDOWN(K18*0.25,0)</f>
        <v>0</v>
      </c>
      <c r="AF18" s="25">
        <f t="shared" ref="AF18:AF19" si="29">+K18-AD18-AE18</f>
        <v>0</v>
      </c>
      <c r="AG18" s="25">
        <f t="shared" ref="AG18:AG19" si="30">SUM(AD18:AF18)</f>
        <v>0</v>
      </c>
      <c r="AH18" s="90" t="str">
        <f t="shared" ref="AH18:AH20" si="31">IF(K18=AG18,"OK","NG")</f>
        <v>NG</v>
      </c>
      <c r="AI18" s="94">
        <f>+(Y18-AD18)*Q17</f>
        <v>0</v>
      </c>
      <c r="AJ18" s="94">
        <f>+(Z18-AE18)*Q17</f>
        <v>0</v>
      </c>
      <c r="AK18" s="94">
        <f>+(AA18-AF18)*Q17</f>
        <v>0</v>
      </c>
      <c r="AL18" s="94">
        <f t="shared" ref="AL18:AL19" si="32">SUM(AI18:AK18)</f>
        <v>0</v>
      </c>
    </row>
    <row r="19" spans="1:38" s="31" customFormat="1" ht="21" customHeight="1" x14ac:dyDescent="0.55000000000000004">
      <c r="A19" s="246"/>
      <c r="B19" s="249"/>
      <c r="C19" s="32" t="s">
        <v>4</v>
      </c>
      <c r="D19" s="251"/>
      <c r="E19" s="30">
        <v>0</v>
      </c>
      <c r="F19" s="30" t="b">
        <f>IF(D17=1,E19*400/10,IF(D17=2,E19*320/10,IF(D17=3,E19*400/10,IF(D17=4,E19*300/10,IF(D17=5,E19*400/10,IF(D17=6,E19*320/10,IF(D17=7,E19*400/10,IF(D17=8,E19*320/10,IF(D17=9,E19*400/10,IF(D17=10,E19*320/10,IF(D17=11,E19*400/10,IF(D17=12,E19*320/10))))))))))))</f>
        <v>0</v>
      </c>
      <c r="G19" s="30"/>
      <c r="H19" s="30"/>
      <c r="I19" s="30"/>
      <c r="J19" s="30">
        <f t="shared" si="18"/>
        <v>0</v>
      </c>
      <c r="K19" s="30" t="b">
        <f>IF(D17=1,J19*400/10,IF(D17=2,J19*320/10,IF(D17=3,J19*400/10,IF(D17=4,J19*300/10,IF(D17=5,J19*400/10,IF(D17=6,J19*320/10,IF(D17=7,J19*400/10,IF(D17=8,J19*320/10,IF(D17=9,J19*400/10,IF(D17=10,J19*320/10,IF(D17=11,J19*400/10,IF(D17=12,J19*320/10))))))))))))</f>
        <v>0</v>
      </c>
      <c r="L19" s="30">
        <f t="shared" si="23"/>
        <v>0</v>
      </c>
      <c r="M19" s="30">
        <f t="shared" si="24"/>
        <v>0</v>
      </c>
      <c r="N19" s="246"/>
      <c r="O19" s="239"/>
      <c r="P19" s="241"/>
      <c r="Q19" s="238"/>
      <c r="R19" s="46">
        <f t="shared" si="25"/>
        <v>0</v>
      </c>
      <c r="S19" s="30">
        <f>ROUNDDOWN(+M19*Q17*0.5,0)</f>
        <v>0</v>
      </c>
      <c r="T19" s="30">
        <f>ROUNDDOWN(+M19*Q17*0.25,0)</f>
        <v>0</v>
      </c>
      <c r="U19" s="47">
        <f>ROUNDUP(+M19*Q17*0.25,0)</f>
        <v>0</v>
      </c>
      <c r="V19" s="62"/>
      <c r="W19" s="91" t="str">
        <f t="shared" ref="W19:W20" si="33">IF(R19=AL19,"OK","NG")</f>
        <v>OK</v>
      </c>
      <c r="X19" s="1"/>
      <c r="Y19" s="93">
        <f t="shared" si="19"/>
        <v>0</v>
      </c>
      <c r="Z19" s="93">
        <f t="shared" si="20"/>
        <v>0</v>
      </c>
      <c r="AA19" s="93">
        <f t="shared" si="21"/>
        <v>0</v>
      </c>
      <c r="AB19" s="93">
        <f t="shared" si="22"/>
        <v>0</v>
      </c>
      <c r="AC19" s="90" t="str">
        <f t="shared" si="26"/>
        <v>NG</v>
      </c>
      <c r="AD19" s="25">
        <f t="shared" si="27"/>
        <v>0</v>
      </c>
      <c r="AE19" s="25">
        <f t="shared" si="28"/>
        <v>0</v>
      </c>
      <c r="AF19" s="25">
        <f t="shared" si="29"/>
        <v>0</v>
      </c>
      <c r="AG19" s="25">
        <f t="shared" si="30"/>
        <v>0</v>
      </c>
      <c r="AH19" s="90" t="str">
        <f t="shared" si="31"/>
        <v>NG</v>
      </c>
      <c r="AI19" s="94">
        <f>+(Y19-AD19)*Q17</f>
        <v>0</v>
      </c>
      <c r="AJ19" s="94">
        <f>+(Z19-AE19)*Q17</f>
        <v>0</v>
      </c>
      <c r="AK19" s="94">
        <f>+(AA19-AF19)*Q17</f>
        <v>0</v>
      </c>
      <c r="AL19" s="94">
        <f t="shared" si="32"/>
        <v>0</v>
      </c>
    </row>
    <row r="20" spans="1:38" s="31" customFormat="1" ht="21" customHeight="1" x14ac:dyDescent="0.55000000000000004">
      <c r="A20" s="247"/>
      <c r="B20" s="250"/>
      <c r="C20" s="32" t="s">
        <v>48</v>
      </c>
      <c r="D20" s="251"/>
      <c r="E20" s="30">
        <f>SUM(E17:E19)</f>
        <v>0</v>
      </c>
      <c r="F20" s="30"/>
      <c r="G20" s="30">
        <f t="shared" ref="G20" si="34">SUM(G17:G19)</f>
        <v>0</v>
      </c>
      <c r="H20" s="30">
        <f t="shared" ref="H20" si="35">SUM(H17:H19)</f>
        <v>0</v>
      </c>
      <c r="I20" s="30">
        <f t="shared" ref="I20" si="36">SUM(I17:I19)</f>
        <v>0</v>
      </c>
      <c r="J20" s="30">
        <f>SUM(J17:J19)</f>
        <v>0</v>
      </c>
      <c r="K20" s="30"/>
      <c r="L20" s="30">
        <f>SUM(L17:L19)</f>
        <v>0</v>
      </c>
      <c r="M20" s="30">
        <f>SUM(M17:M19)</f>
        <v>0</v>
      </c>
      <c r="N20" s="247"/>
      <c r="O20" s="240"/>
      <c r="P20" s="242"/>
      <c r="Q20" s="243"/>
      <c r="R20" s="46">
        <f t="shared" ref="R20" si="37">SUM(R17:R19)</f>
        <v>0</v>
      </c>
      <c r="S20" s="30">
        <f t="shared" ref="S20" si="38">SUM(S17:S19)</f>
        <v>0</v>
      </c>
      <c r="T20" s="30">
        <f t="shared" ref="T20" si="39">SUM(T17:T19)</f>
        <v>0</v>
      </c>
      <c r="U20" s="47">
        <f t="shared" ref="U20" si="40">SUM(U17:U19)</f>
        <v>0</v>
      </c>
      <c r="V20" s="62"/>
      <c r="W20" s="91" t="str">
        <f t="shared" si="33"/>
        <v>OK</v>
      </c>
      <c r="X20" s="1"/>
      <c r="Y20" s="93">
        <f t="shared" si="19"/>
        <v>0</v>
      </c>
      <c r="Z20" s="93">
        <f t="shared" si="20"/>
        <v>0</v>
      </c>
      <c r="AA20" s="93">
        <f t="shared" si="21"/>
        <v>0</v>
      </c>
      <c r="AB20" s="93">
        <f t="shared" ref="AB20" si="41">SUM(AB17:AB19)</f>
        <v>0</v>
      </c>
      <c r="AC20" s="90" t="str">
        <f t="shared" si="26"/>
        <v>OK</v>
      </c>
      <c r="AD20" s="25">
        <f>SUM(AD17:AD19)</f>
        <v>0</v>
      </c>
      <c r="AE20" s="25">
        <f>SUM(AE17:AE19)</f>
        <v>0</v>
      </c>
      <c r="AF20" s="25">
        <f>SUM(AF17:AF19)</f>
        <v>0</v>
      </c>
      <c r="AG20" s="25">
        <f>SUM(AG17:AG19)</f>
        <v>0</v>
      </c>
      <c r="AH20" s="90" t="str">
        <f t="shared" si="31"/>
        <v>OK</v>
      </c>
      <c r="AI20" s="94">
        <f>SUM(AI17:AI19)</f>
        <v>0</v>
      </c>
      <c r="AJ20" s="94">
        <f>SUM(AJ17:AJ19)</f>
        <v>0</v>
      </c>
      <c r="AK20" s="94">
        <f>SUM(AK17:AK19)</f>
        <v>0</v>
      </c>
      <c r="AL20" s="94">
        <f>SUM(AL17:AL19)</f>
        <v>0</v>
      </c>
    </row>
    <row r="21" spans="1:38" ht="21" customHeight="1" x14ac:dyDescent="0.55000000000000004">
      <c r="A21" s="324"/>
      <c r="B21" s="324"/>
      <c r="C21" s="324"/>
      <c r="D21" s="324"/>
      <c r="E21" s="324"/>
      <c r="F21" s="324"/>
      <c r="G21" s="324"/>
      <c r="H21" s="324"/>
      <c r="I21" s="324"/>
      <c r="J21" s="30"/>
      <c r="K21" s="30"/>
      <c r="L21" s="30"/>
      <c r="M21" s="30"/>
      <c r="N21" s="84"/>
      <c r="O21" s="86"/>
      <c r="P21" s="86"/>
      <c r="Q21" s="87"/>
      <c r="R21" s="44"/>
      <c r="S21" s="23"/>
      <c r="T21" s="23"/>
      <c r="U21" s="45"/>
      <c r="V21" s="40"/>
      <c r="Y21" s="23"/>
      <c r="Z21" s="23"/>
      <c r="AA21" s="23"/>
      <c r="AB21" s="23"/>
      <c r="AD21" s="23"/>
      <c r="AE21" s="23"/>
      <c r="AF21" s="23"/>
      <c r="AG21" s="23"/>
      <c r="AI21" s="95"/>
      <c r="AJ21" s="95"/>
      <c r="AK21" s="95"/>
      <c r="AL21" s="95"/>
    </row>
    <row r="22" spans="1:38" s="31" customFormat="1" ht="21" customHeight="1" x14ac:dyDescent="0.55000000000000004">
      <c r="A22" s="245"/>
      <c r="B22" s="248" t="s">
        <v>40</v>
      </c>
      <c r="C22" s="32" t="s">
        <v>2</v>
      </c>
      <c r="D22" s="251"/>
      <c r="E22" s="30">
        <v>0</v>
      </c>
      <c r="F22" s="30" t="b">
        <f>IF(D22=1,E22*4400/10,IF(D22=2,E22*3640/10,IF(D22=3,E22*3800/10,IF(D22=4,E22*3200/10,IF(D22=5,E22*4240/10,IF(D22=6,E22*3520/10,IF(D22=7,E22*3520/10,IF(D22=8,E22*2960/10,IF(D22=9,E22*3320/10,IF(D22=10,E22*2800/10,IF(D22=11,E22*3020/10,IF(D22=12,E22*2540/10))))))))))))</f>
        <v>0</v>
      </c>
      <c r="G22" s="30"/>
      <c r="H22" s="30"/>
      <c r="I22" s="30"/>
      <c r="J22" s="30">
        <f t="shared" ref="J22:J24" si="42">+E22-G22+H22+I22</f>
        <v>0</v>
      </c>
      <c r="K22" s="30" t="b">
        <f>IF(D22=1,J22*4400/10,IF(D22=2,J22*3640/10,IF(D22=3,J22*3800/10,IF(D22=4,J22*3200/10,IF(D22=5,J22*4240/10,IF(D22=6,J22*3520/10,IF(D22=7,J22*3520/10,IF(D22=8,J22*2960/10,IF(D22=9,J22*3320/10,IF(D22=10,J22*2800/10,IF(D22=11,J22*3020/10,IF(D22=12,J22*2540/10))))))))))))</f>
        <v>0</v>
      </c>
      <c r="L22" s="30">
        <f>+K22-F22</f>
        <v>0</v>
      </c>
      <c r="M22" s="30">
        <f>-1*L22</f>
        <v>0</v>
      </c>
      <c r="N22" s="246"/>
      <c r="O22" s="239" t="s">
        <v>57</v>
      </c>
      <c r="P22" s="241"/>
      <c r="Q22" s="238"/>
      <c r="R22" s="46">
        <f>SUM(S22:U22)</f>
        <v>0</v>
      </c>
      <c r="S22" s="30">
        <f>ROUNDDOWN(+M22*Q22*0.5,0)</f>
        <v>0</v>
      </c>
      <c r="T22" s="30">
        <f>ROUNDDOWN(+M22*Q22*0.25,0)</f>
        <v>0</v>
      </c>
      <c r="U22" s="47">
        <f>ROUNDUP(+M22*Q22*0.25,0)</f>
        <v>0</v>
      </c>
      <c r="V22" s="62"/>
      <c r="W22" s="91" t="str">
        <f>IF(R22=AL22,"OK","NG")</f>
        <v>OK</v>
      </c>
      <c r="X22" s="1"/>
      <c r="Y22" s="93">
        <f t="shared" ref="Y22:Y25" si="43">+F22*0.5</f>
        <v>0</v>
      </c>
      <c r="Z22" s="93">
        <f t="shared" ref="Z22:Z25" si="44">+F22*0.25</f>
        <v>0</v>
      </c>
      <c r="AA22" s="93">
        <f t="shared" ref="AA22:AA25" si="45">+F22*0.25</f>
        <v>0</v>
      </c>
      <c r="AB22" s="93">
        <f t="shared" ref="AB22:AB24" si="46">SUM(Y22:AA22)</f>
        <v>0</v>
      </c>
      <c r="AC22" s="90" t="str">
        <f>IF(F22=AB22,"OK","NG")</f>
        <v>NG</v>
      </c>
      <c r="AD22" s="25">
        <f>+ROUNDDOWN(K22*0.5,0)</f>
        <v>0</v>
      </c>
      <c r="AE22" s="25">
        <f>+ROUNDDOWN(K22*0.25,0)</f>
        <v>0</v>
      </c>
      <c r="AF22" s="25">
        <f>+K22-AD22-AE22</f>
        <v>0</v>
      </c>
      <c r="AG22" s="25">
        <f>SUM(AD22:AF22)</f>
        <v>0</v>
      </c>
      <c r="AH22" s="90" t="str">
        <f>IF(K22=AG22,"OK","NG")</f>
        <v>NG</v>
      </c>
      <c r="AI22" s="94">
        <f>+(Y22-AD22)*Q22</f>
        <v>0</v>
      </c>
      <c r="AJ22" s="94">
        <f>+(Z22-AE22)*Q22</f>
        <v>0</v>
      </c>
      <c r="AK22" s="94">
        <f>+(AA22-AF22)*Q22</f>
        <v>0</v>
      </c>
      <c r="AL22" s="94">
        <f>SUM(AI22:AK22)</f>
        <v>0</v>
      </c>
    </row>
    <row r="23" spans="1:38" s="31" customFormat="1" ht="21" customHeight="1" x14ac:dyDescent="0.55000000000000004">
      <c r="A23" s="246"/>
      <c r="B23" s="249"/>
      <c r="C23" s="32" t="s">
        <v>3</v>
      </c>
      <c r="D23" s="251"/>
      <c r="E23" s="30">
        <v>0</v>
      </c>
      <c r="F23" s="30" t="b">
        <f>IF(D22=1,E23*2000/10,IF(D22=2,E23*1640/10,IF(D22=3,E23*1800/10,IF(D22=4,E23*1400/10,IF(D22=5,E23*1880/10,IF(D22=6,E23*1560/10,IF(D22=7,E23*1640/10,IF(D22=8,E23*1320/10,IF(D22=9,E23*1560/10,IF(D22=10,E23*1280/10,IF(D22=11,E23*1380/10,IF(D22=12,E23*1140/10))))))))))))</f>
        <v>0</v>
      </c>
      <c r="G23" s="30"/>
      <c r="H23" s="30"/>
      <c r="I23" s="30"/>
      <c r="J23" s="30">
        <f t="shared" si="42"/>
        <v>0</v>
      </c>
      <c r="K23" s="30" t="b">
        <f>IF(D22=1,J23*2000/10,IF(D22=2,J23*1640/10,IF(D22=3,J23*1800/10,IF(D22=4,J23*1400/10,IF(D22=5,J23*1880/10,IF(D22=6,J23*1560/10,IF(D22=7,J23*1640/10,IF(D22=8,J23*1320/10,IF(D22=9,J23*1560/10,IF(D22=10,J23*1280/10,IF(D22=11,J23*1380/10,IF(D22=12,J23*1140/10))))))))))))</f>
        <v>0</v>
      </c>
      <c r="L23" s="30">
        <f t="shared" ref="L23:L24" si="47">+K23-F23</f>
        <v>0</v>
      </c>
      <c r="M23" s="30">
        <f t="shared" ref="M23:M24" si="48">-1*L23</f>
        <v>0</v>
      </c>
      <c r="N23" s="246"/>
      <c r="O23" s="239"/>
      <c r="P23" s="241"/>
      <c r="Q23" s="238"/>
      <c r="R23" s="46">
        <f t="shared" ref="R23" si="49">SUM(S23:U23)</f>
        <v>0</v>
      </c>
      <c r="S23" s="30">
        <f>ROUNDDOWN(+M23*Q22*0.5,0)</f>
        <v>0</v>
      </c>
      <c r="T23" s="30">
        <f>ROUNDDOWN(+M23*Q22*0.25,0)</f>
        <v>0</v>
      </c>
      <c r="U23" s="47">
        <f>ROUNDUP(+M23*Q22*0.25,0)</f>
        <v>0</v>
      </c>
      <c r="V23" s="62"/>
      <c r="W23" s="91" t="str">
        <f t="shared" ref="W23:W25" si="50">IF(R23=AL23,"OK","NG")</f>
        <v>OK</v>
      </c>
      <c r="X23" s="1"/>
      <c r="Y23" s="93">
        <f t="shared" si="43"/>
        <v>0</v>
      </c>
      <c r="Z23" s="93">
        <f t="shared" si="44"/>
        <v>0</v>
      </c>
      <c r="AA23" s="93">
        <f t="shared" si="45"/>
        <v>0</v>
      </c>
      <c r="AB23" s="93">
        <f t="shared" si="46"/>
        <v>0</v>
      </c>
      <c r="AC23" s="90" t="str">
        <f t="shared" ref="AC23:AC25" si="51">IF(F23=AB23,"OK","NG")</f>
        <v>NG</v>
      </c>
      <c r="AD23" s="25">
        <f t="shared" ref="AD23:AD24" si="52">+ROUNDDOWN(K23*0.5,0)</f>
        <v>0</v>
      </c>
      <c r="AE23" s="25">
        <f t="shared" ref="AE23:AE24" si="53">+ROUNDDOWN(K23*0.25,0)</f>
        <v>0</v>
      </c>
      <c r="AF23" s="25">
        <f t="shared" ref="AF23:AF24" si="54">+K23-AD23-AE23</f>
        <v>0</v>
      </c>
      <c r="AG23" s="25">
        <f t="shared" ref="AG23:AG24" si="55">SUM(AD23:AF23)</f>
        <v>0</v>
      </c>
      <c r="AH23" s="90" t="str">
        <f t="shared" ref="AH23:AH25" si="56">IF(K23=AG23,"OK","NG")</f>
        <v>NG</v>
      </c>
      <c r="AI23" s="94">
        <f>+(Y23-AD23)*Q22</f>
        <v>0</v>
      </c>
      <c r="AJ23" s="94">
        <f>+(Z23-AE23)*Q22</f>
        <v>0</v>
      </c>
      <c r="AK23" s="94">
        <f>+(AA23-AF23)*Q22</f>
        <v>0</v>
      </c>
      <c r="AL23" s="94">
        <f t="shared" ref="AL23:AL24" si="57">SUM(AI23:AK23)</f>
        <v>0</v>
      </c>
    </row>
    <row r="24" spans="1:38" s="31" customFormat="1" ht="21" customHeight="1" x14ac:dyDescent="0.55000000000000004">
      <c r="A24" s="246"/>
      <c r="B24" s="249"/>
      <c r="C24" s="32" t="s">
        <v>4</v>
      </c>
      <c r="D24" s="251"/>
      <c r="E24" s="30">
        <v>0</v>
      </c>
      <c r="F24" s="30" t="b">
        <f>IF(D22=1,E24*400/10,IF(D22=2,E24*320/10,IF(D22=3,E24*400/10,IF(D22=4,E24*300/10,IF(D22=5,E24*400/10,IF(D22=6,E24*320/10,IF(D22=7,E24*400/10,IF(D22=8,E24*320/10,IF(D22=9,E24*400/10,IF(D22=10,E24*320/10,IF(D22=11,E24*400/10,IF(D22=12,E24*320/10))))))))))))</f>
        <v>0</v>
      </c>
      <c r="G24" s="30"/>
      <c r="H24" s="30"/>
      <c r="I24" s="30"/>
      <c r="J24" s="30">
        <f t="shared" si="42"/>
        <v>0</v>
      </c>
      <c r="K24" s="30" t="b">
        <f>IF(D22=1,J24*400/10,IF(D22=2,J24*320/10,IF(D22=3,J24*400/10,IF(D22=4,J24*300/10,IF(D22=5,J24*400/10,IF(D22=6,J24*320/10,IF(D22=7,J24*400/10,IF(D22=8,J24*320/10,IF(D22=9,J24*400/10,IF(D22=10,J24*320/10,IF(D22=11,J24*400/10,IF(D22=12,J24*320/10))))))))))))</f>
        <v>0</v>
      </c>
      <c r="L24" s="30">
        <f t="shared" si="47"/>
        <v>0</v>
      </c>
      <c r="M24" s="30">
        <f t="shared" si="48"/>
        <v>0</v>
      </c>
      <c r="N24" s="246"/>
      <c r="O24" s="239"/>
      <c r="P24" s="241"/>
      <c r="Q24" s="238"/>
      <c r="R24" s="46">
        <f>SUM(S24:U24)</f>
        <v>0</v>
      </c>
      <c r="S24" s="30">
        <f>ROUNDDOWN(+M24*Q22*0.5,0)</f>
        <v>0</v>
      </c>
      <c r="T24" s="30">
        <f>ROUNDDOWN(+M24*Q22*0.25,0)</f>
        <v>0</v>
      </c>
      <c r="U24" s="47">
        <f>ROUNDUP(+M24*Q22*0.25,0)</f>
        <v>0</v>
      </c>
      <c r="V24" s="62"/>
      <c r="W24" s="91" t="str">
        <f t="shared" si="50"/>
        <v>OK</v>
      </c>
      <c r="X24" s="1"/>
      <c r="Y24" s="93">
        <f t="shared" si="43"/>
        <v>0</v>
      </c>
      <c r="Z24" s="93">
        <f t="shared" si="44"/>
        <v>0</v>
      </c>
      <c r="AA24" s="93">
        <f t="shared" si="45"/>
        <v>0</v>
      </c>
      <c r="AB24" s="93">
        <f t="shared" si="46"/>
        <v>0</v>
      </c>
      <c r="AC24" s="90" t="str">
        <f t="shared" si="51"/>
        <v>NG</v>
      </c>
      <c r="AD24" s="25">
        <f t="shared" si="52"/>
        <v>0</v>
      </c>
      <c r="AE24" s="25">
        <f t="shared" si="53"/>
        <v>0</v>
      </c>
      <c r="AF24" s="25">
        <f t="shared" si="54"/>
        <v>0</v>
      </c>
      <c r="AG24" s="25">
        <f t="shared" si="55"/>
        <v>0</v>
      </c>
      <c r="AH24" s="90" t="str">
        <f t="shared" si="56"/>
        <v>NG</v>
      </c>
      <c r="AI24" s="94">
        <f>+(Y24-AD24)*Q22</f>
        <v>0</v>
      </c>
      <c r="AJ24" s="94">
        <f>+(Z24-AE24)*Q22</f>
        <v>0</v>
      </c>
      <c r="AK24" s="94">
        <f>+(AA24-AF24)*Q22</f>
        <v>0</v>
      </c>
      <c r="AL24" s="94">
        <f t="shared" si="57"/>
        <v>0</v>
      </c>
    </row>
    <row r="25" spans="1:38" s="31" customFormat="1" ht="21" customHeight="1" x14ac:dyDescent="0.55000000000000004">
      <c r="A25" s="247"/>
      <c r="B25" s="250"/>
      <c r="C25" s="32" t="s">
        <v>48</v>
      </c>
      <c r="D25" s="251"/>
      <c r="E25" s="30">
        <f>SUM(E22:E24)</f>
        <v>0</v>
      </c>
      <c r="F25" s="30"/>
      <c r="G25" s="30">
        <f t="shared" ref="G25" si="58">SUM(G22:G24)</f>
        <v>0</v>
      </c>
      <c r="H25" s="30">
        <f t="shared" ref="H25" si="59">SUM(H22:H24)</f>
        <v>0</v>
      </c>
      <c r="I25" s="30">
        <f t="shared" ref="I25" si="60">SUM(I22:I24)</f>
        <v>0</v>
      </c>
      <c r="J25" s="30">
        <f>SUM(J22:J24)</f>
        <v>0</v>
      </c>
      <c r="K25" s="30"/>
      <c r="L25" s="30">
        <f>SUM(L22:L24)</f>
        <v>0</v>
      </c>
      <c r="M25" s="30">
        <f>SUM(M22:M24)</f>
        <v>0</v>
      </c>
      <c r="N25" s="247"/>
      <c r="O25" s="240"/>
      <c r="P25" s="242"/>
      <c r="Q25" s="243"/>
      <c r="R25" s="46">
        <f t="shared" ref="R25" si="61">SUM(R22:R24)</f>
        <v>0</v>
      </c>
      <c r="S25" s="30">
        <f t="shared" ref="S25" si="62">SUM(S22:S24)</f>
        <v>0</v>
      </c>
      <c r="T25" s="30">
        <f t="shared" ref="T25" si="63">SUM(T22:T24)</f>
        <v>0</v>
      </c>
      <c r="U25" s="47">
        <f t="shared" ref="U25" si="64">SUM(U22:U24)</f>
        <v>0</v>
      </c>
      <c r="V25" s="62"/>
      <c r="W25" s="91" t="str">
        <f t="shared" si="50"/>
        <v>OK</v>
      </c>
      <c r="X25" s="1"/>
      <c r="Y25" s="93">
        <f t="shared" si="43"/>
        <v>0</v>
      </c>
      <c r="Z25" s="93">
        <f t="shared" si="44"/>
        <v>0</v>
      </c>
      <c r="AA25" s="93">
        <f t="shared" si="45"/>
        <v>0</v>
      </c>
      <c r="AB25" s="93">
        <f t="shared" ref="AB25" si="65">SUM(AB22:AB24)</f>
        <v>0</v>
      </c>
      <c r="AC25" s="90" t="str">
        <f t="shared" si="51"/>
        <v>OK</v>
      </c>
      <c r="AD25" s="25">
        <f>SUM(AD22:AD24)</f>
        <v>0</v>
      </c>
      <c r="AE25" s="25">
        <f>SUM(AE22:AE24)</f>
        <v>0</v>
      </c>
      <c r="AF25" s="25">
        <f>SUM(AF22:AF24)</f>
        <v>0</v>
      </c>
      <c r="AG25" s="25">
        <f>SUM(AG22:AG24)</f>
        <v>0</v>
      </c>
      <c r="AH25" s="90" t="str">
        <f t="shared" si="56"/>
        <v>OK</v>
      </c>
      <c r="AI25" s="94">
        <f>SUM(AI22:AI24)</f>
        <v>0</v>
      </c>
      <c r="AJ25" s="94">
        <f>SUM(AJ22:AJ24)</f>
        <v>0</v>
      </c>
      <c r="AK25" s="94">
        <f>SUM(AK22:AK24)</f>
        <v>0</v>
      </c>
      <c r="AL25" s="94">
        <f>SUM(AL22:AL24)</f>
        <v>0</v>
      </c>
    </row>
    <row r="26" spans="1:38" ht="21" customHeight="1" x14ac:dyDescent="0.55000000000000004">
      <c r="A26" s="324"/>
      <c r="B26" s="324"/>
      <c r="C26" s="324"/>
      <c r="D26" s="324"/>
      <c r="E26" s="324"/>
      <c r="F26" s="324"/>
      <c r="G26" s="324"/>
      <c r="H26" s="324"/>
      <c r="I26" s="324"/>
      <c r="J26" s="30"/>
      <c r="K26" s="30"/>
      <c r="L26" s="30"/>
      <c r="M26" s="30"/>
      <c r="N26" s="84"/>
      <c r="O26" s="86"/>
      <c r="P26" s="86"/>
      <c r="Q26" s="87"/>
      <c r="R26" s="44"/>
      <c r="S26" s="23"/>
      <c r="T26" s="23"/>
      <c r="U26" s="45"/>
      <c r="V26" s="40"/>
      <c r="Y26" s="23"/>
      <c r="Z26" s="23"/>
      <c r="AA26" s="23"/>
      <c r="AB26" s="23"/>
      <c r="AD26" s="23"/>
      <c r="AE26" s="23"/>
      <c r="AF26" s="23"/>
      <c r="AG26" s="23"/>
      <c r="AI26" s="95"/>
      <c r="AJ26" s="95"/>
      <c r="AK26" s="95"/>
      <c r="AL26" s="95"/>
    </row>
    <row r="27" spans="1:38" s="31" customFormat="1" ht="21" customHeight="1" x14ac:dyDescent="0.55000000000000004">
      <c r="A27" s="245"/>
      <c r="B27" s="248" t="s">
        <v>40</v>
      </c>
      <c r="C27" s="32" t="s">
        <v>2</v>
      </c>
      <c r="D27" s="251"/>
      <c r="E27" s="30">
        <v>0</v>
      </c>
      <c r="F27" s="30" t="b">
        <f>IF(D27=1,E27*4400/10,IF(D27=2,E27*3640/10,IF(D27=3,E27*3800/10,IF(D27=4,E27*3200/10,IF(D27=5,E27*4240/10,IF(D27=6,E27*3520/10,IF(D27=7,E27*3520/10,IF(D27=8,E27*2960/10,IF(D27=9,E27*3320/10,IF(D27=10,E27*2800/10,IF(D27=11,E27*3020/10,IF(D27=12,E27*2540/10))))))))))))</f>
        <v>0</v>
      </c>
      <c r="G27" s="30"/>
      <c r="H27" s="30"/>
      <c r="I27" s="30"/>
      <c r="J27" s="30">
        <f t="shared" ref="J27:J29" si="66">+E27-G27+H27+I27</f>
        <v>0</v>
      </c>
      <c r="K27" s="30" t="b">
        <f>IF(D27=1,J27*4400/10,IF(D27=2,J27*3640/10,IF(D27=3,J27*3800/10,IF(D27=4,J27*3200/10,IF(D27=5,J27*4240/10,IF(D27=6,J27*3520/10,IF(D27=7,J27*3520/10,IF(D27=8,J27*2960/10,IF(D27=9,J27*3320/10,IF(D27=10,J27*2800/10,IF(D27=11,J27*3020/10,IF(D27=12,J27*2540/10))))))))))))</f>
        <v>0</v>
      </c>
      <c r="L27" s="30">
        <f>+K27-F27</f>
        <v>0</v>
      </c>
      <c r="M27" s="30">
        <f>-1*L27</f>
        <v>0</v>
      </c>
      <c r="N27" s="246"/>
      <c r="O27" s="239" t="s">
        <v>57</v>
      </c>
      <c r="P27" s="241"/>
      <c r="Q27" s="238"/>
      <c r="R27" s="46">
        <f>SUM(S27:U27)</f>
        <v>0</v>
      </c>
      <c r="S27" s="30">
        <f>ROUNDDOWN(+M27*Q27*0.5,0)</f>
        <v>0</v>
      </c>
      <c r="T27" s="30">
        <f>ROUNDDOWN(+M27*Q27*0.25,0)</f>
        <v>0</v>
      </c>
      <c r="U27" s="47">
        <f>ROUNDUP(+M27*Q27*0.25,0)</f>
        <v>0</v>
      </c>
      <c r="V27" s="62"/>
      <c r="W27" s="91" t="str">
        <f>IF(R27=AL27,"OK","NG")</f>
        <v>OK</v>
      </c>
      <c r="X27" s="1"/>
      <c r="Y27" s="93">
        <f t="shared" ref="Y27:Y30" si="67">+F27*0.5</f>
        <v>0</v>
      </c>
      <c r="Z27" s="93">
        <f t="shared" ref="Z27:Z30" si="68">+F27*0.25</f>
        <v>0</v>
      </c>
      <c r="AA27" s="93">
        <f t="shared" ref="AA27:AA30" si="69">+F27*0.25</f>
        <v>0</v>
      </c>
      <c r="AB27" s="93">
        <f t="shared" ref="AB27:AB29" si="70">SUM(Y27:AA27)</f>
        <v>0</v>
      </c>
      <c r="AC27" s="90" t="str">
        <f>IF(F27=AB27,"OK","NG")</f>
        <v>NG</v>
      </c>
      <c r="AD27" s="25">
        <f>+ROUNDDOWN(K27*0.5,0)</f>
        <v>0</v>
      </c>
      <c r="AE27" s="25">
        <f>+ROUNDDOWN(K27*0.25,0)</f>
        <v>0</v>
      </c>
      <c r="AF27" s="25">
        <f>+K27-AD27-AE27</f>
        <v>0</v>
      </c>
      <c r="AG27" s="25">
        <f>SUM(AD27:AF27)</f>
        <v>0</v>
      </c>
      <c r="AH27" s="90" t="str">
        <f>IF(K27=AG27,"OK","NG")</f>
        <v>NG</v>
      </c>
      <c r="AI27" s="94">
        <f>+(Y27-AD27)*Q27</f>
        <v>0</v>
      </c>
      <c r="AJ27" s="94">
        <f>+(Z27-AE27)*Q27</f>
        <v>0</v>
      </c>
      <c r="AK27" s="94">
        <f>+(AA27-AF27)*Q27</f>
        <v>0</v>
      </c>
      <c r="AL27" s="94">
        <f>SUM(AI27:AK27)</f>
        <v>0</v>
      </c>
    </row>
    <row r="28" spans="1:38" s="31" customFormat="1" ht="21" customHeight="1" x14ac:dyDescent="0.55000000000000004">
      <c r="A28" s="246"/>
      <c r="B28" s="249"/>
      <c r="C28" s="32" t="s">
        <v>3</v>
      </c>
      <c r="D28" s="251"/>
      <c r="E28" s="30">
        <v>0</v>
      </c>
      <c r="F28" s="30" t="b">
        <f>IF(D27=1,E28*2000/10,IF(D27=2,E28*1640/10,IF(D27=3,E28*1800/10,IF(D27=4,E28*1400/10,IF(D27=5,E28*1880/10,IF(D27=6,E28*1560/10,IF(D27=7,E28*1640/10,IF(D27=8,E28*1320/10,IF(D27=9,E28*1560/10,IF(D27=10,E28*1280/10,IF(D27=11,E28*1380/10,IF(D27=12,E28*1140/10))))))))))))</f>
        <v>0</v>
      </c>
      <c r="G28" s="30"/>
      <c r="H28" s="30"/>
      <c r="I28" s="30"/>
      <c r="J28" s="30">
        <f t="shared" si="66"/>
        <v>0</v>
      </c>
      <c r="K28" s="30" t="b">
        <f>IF(D27=1,J28*2000/10,IF(D27=2,J28*1640/10,IF(D27=3,J28*1800/10,IF(D27=4,J28*1400/10,IF(D27=5,J28*1880/10,IF(D27=6,J28*1560/10,IF(D27=7,J28*1640/10,IF(D27=8,J28*1320/10,IF(D27=9,J28*1560/10,IF(D27=10,J28*1280/10,IF(D27=11,J28*1380/10,IF(D27=12,J28*1140/10))))))))))))</f>
        <v>0</v>
      </c>
      <c r="L28" s="30">
        <f t="shared" ref="L28:L29" si="71">+K28-F28</f>
        <v>0</v>
      </c>
      <c r="M28" s="30">
        <f t="shared" ref="M28:M29" si="72">-1*L28</f>
        <v>0</v>
      </c>
      <c r="N28" s="246"/>
      <c r="O28" s="239"/>
      <c r="P28" s="241"/>
      <c r="Q28" s="238"/>
      <c r="R28" s="46">
        <f t="shared" ref="R28:R29" si="73">SUM(S28:U28)</f>
        <v>0</v>
      </c>
      <c r="S28" s="30">
        <f>ROUNDDOWN(+M28*Q27*0.5,0)</f>
        <v>0</v>
      </c>
      <c r="T28" s="30">
        <f>ROUNDDOWN(+M28*Q27*0.25,0)</f>
        <v>0</v>
      </c>
      <c r="U28" s="47">
        <f>ROUNDUP(+M28*Q27*0.25,0)</f>
        <v>0</v>
      </c>
      <c r="V28" s="62"/>
      <c r="W28" s="91" t="str">
        <f t="shared" ref="W28:W30" si="74">IF(R28=AL28,"OK","NG")</f>
        <v>OK</v>
      </c>
      <c r="X28" s="1"/>
      <c r="Y28" s="93">
        <f t="shared" si="67"/>
        <v>0</v>
      </c>
      <c r="Z28" s="93">
        <f t="shared" si="68"/>
        <v>0</v>
      </c>
      <c r="AA28" s="93">
        <f t="shared" si="69"/>
        <v>0</v>
      </c>
      <c r="AB28" s="93">
        <f t="shared" si="70"/>
        <v>0</v>
      </c>
      <c r="AC28" s="90" t="str">
        <f t="shared" ref="AC28:AC29" si="75">IF(F28=AB28,"OK","NG")</f>
        <v>NG</v>
      </c>
      <c r="AD28" s="25">
        <f t="shared" ref="AD28:AD29" si="76">+ROUNDDOWN(K28*0.5,0)</f>
        <v>0</v>
      </c>
      <c r="AE28" s="25">
        <f t="shared" ref="AE28:AE29" si="77">+ROUNDDOWN(K28*0.25,0)</f>
        <v>0</v>
      </c>
      <c r="AF28" s="25">
        <f t="shared" ref="AF28:AF29" si="78">+K28-AD28-AE28</f>
        <v>0</v>
      </c>
      <c r="AG28" s="25">
        <f t="shared" ref="AG28:AG29" si="79">SUM(AD28:AF28)</f>
        <v>0</v>
      </c>
      <c r="AH28" s="90" t="str">
        <f t="shared" ref="AH28:AH30" si="80">IF(K28=AG28,"OK","NG")</f>
        <v>NG</v>
      </c>
      <c r="AI28" s="94">
        <f>+(Y28-AD28)*Q27</f>
        <v>0</v>
      </c>
      <c r="AJ28" s="94">
        <f>+(Z28-AE28)*Q27</f>
        <v>0</v>
      </c>
      <c r="AK28" s="94">
        <f>+(AA28-AF28)*Q27</f>
        <v>0</v>
      </c>
      <c r="AL28" s="94">
        <f t="shared" ref="AL28:AL29" si="81">SUM(AI28:AK28)</f>
        <v>0</v>
      </c>
    </row>
    <row r="29" spans="1:38" s="31" customFormat="1" ht="21" customHeight="1" x14ac:dyDescent="0.55000000000000004">
      <c r="A29" s="246"/>
      <c r="B29" s="249"/>
      <c r="C29" s="32" t="s">
        <v>4</v>
      </c>
      <c r="D29" s="251"/>
      <c r="E29" s="30">
        <v>0</v>
      </c>
      <c r="F29" s="30" t="b">
        <f>IF(D27=1,E29*400/10,IF(D27=2,E29*320/10,IF(D27=3,E29*400/10,IF(D27=4,E29*300/10,IF(D27=5,E29*400/10,IF(D27=6,E29*320/10,IF(D27=7,E29*400/10,IF(D27=8,E29*320/10,IF(D27=9,E29*400/10,IF(D27=10,E29*320/10,IF(D27=11,E29*400/10,IF(D27=12,E29*320/10))))))))))))</f>
        <v>0</v>
      </c>
      <c r="G29" s="30"/>
      <c r="H29" s="30"/>
      <c r="I29" s="30"/>
      <c r="J29" s="30">
        <f t="shared" si="66"/>
        <v>0</v>
      </c>
      <c r="K29" s="30" t="b">
        <f>IF(D27=1,J29*400/10,IF(D27=2,J29*320/10,IF(D27=3,J29*400/10,IF(D27=4,J29*300/10,IF(D27=5,J29*400/10,IF(D27=6,J29*320/10,IF(D27=7,J29*400/10,IF(D27=8,J29*320/10,IF(D27=9,J29*400/10,IF(D27=10,J29*320/10,IF(D27=11,J29*400/10,IF(D27=12,J29*320/10))))))))))))</f>
        <v>0</v>
      </c>
      <c r="L29" s="30">
        <f t="shared" si="71"/>
        <v>0</v>
      </c>
      <c r="M29" s="30">
        <f t="shared" si="72"/>
        <v>0</v>
      </c>
      <c r="N29" s="246"/>
      <c r="O29" s="239"/>
      <c r="P29" s="241"/>
      <c r="Q29" s="238"/>
      <c r="R29" s="46">
        <f t="shared" si="73"/>
        <v>0</v>
      </c>
      <c r="S29" s="30">
        <f>ROUNDDOWN(+M29*Q27*0.5,0)</f>
        <v>0</v>
      </c>
      <c r="T29" s="30">
        <f>ROUNDDOWN(+M29*Q27*0.25,0)</f>
        <v>0</v>
      </c>
      <c r="U29" s="47">
        <f>ROUNDUP(+M29*Q27*0.25,0)</f>
        <v>0</v>
      </c>
      <c r="V29" s="62"/>
      <c r="W29" s="91" t="str">
        <f t="shared" si="74"/>
        <v>OK</v>
      </c>
      <c r="X29" s="1"/>
      <c r="Y29" s="93">
        <f t="shared" si="67"/>
        <v>0</v>
      </c>
      <c r="Z29" s="93">
        <f t="shared" si="68"/>
        <v>0</v>
      </c>
      <c r="AA29" s="93">
        <f t="shared" si="69"/>
        <v>0</v>
      </c>
      <c r="AB29" s="93">
        <f t="shared" si="70"/>
        <v>0</v>
      </c>
      <c r="AC29" s="90" t="str">
        <f t="shared" si="75"/>
        <v>NG</v>
      </c>
      <c r="AD29" s="25">
        <f t="shared" si="76"/>
        <v>0</v>
      </c>
      <c r="AE29" s="25">
        <f t="shared" si="77"/>
        <v>0</v>
      </c>
      <c r="AF29" s="25">
        <f t="shared" si="78"/>
        <v>0</v>
      </c>
      <c r="AG29" s="25">
        <f t="shared" si="79"/>
        <v>0</v>
      </c>
      <c r="AH29" s="90" t="str">
        <f t="shared" si="80"/>
        <v>NG</v>
      </c>
      <c r="AI29" s="94">
        <f>+(Y29-AD29)*Q27</f>
        <v>0</v>
      </c>
      <c r="AJ29" s="94">
        <f>+(Z29-AE29)*Q27</f>
        <v>0</v>
      </c>
      <c r="AK29" s="94">
        <f>+(AA29-AF29)*Q27</f>
        <v>0</v>
      </c>
      <c r="AL29" s="94">
        <f t="shared" si="81"/>
        <v>0</v>
      </c>
    </row>
    <row r="30" spans="1:38" s="31" customFormat="1" ht="21" customHeight="1" thickBot="1" x14ac:dyDescent="0.6">
      <c r="A30" s="247"/>
      <c r="B30" s="250"/>
      <c r="C30" s="32" t="s">
        <v>48</v>
      </c>
      <c r="D30" s="251"/>
      <c r="E30" s="30">
        <f>SUM(E27:E29)</f>
        <v>0</v>
      </c>
      <c r="F30" s="30"/>
      <c r="G30" s="30">
        <f t="shared" ref="G30" si="82">SUM(G27:G29)</f>
        <v>0</v>
      </c>
      <c r="H30" s="30">
        <f t="shared" ref="H30" si="83">SUM(H27:H29)</f>
        <v>0</v>
      </c>
      <c r="I30" s="30">
        <f t="shared" ref="I30" si="84">SUM(I27:I29)</f>
        <v>0</v>
      </c>
      <c r="J30" s="30">
        <f>SUM(J27:J29)</f>
        <v>0</v>
      </c>
      <c r="K30" s="30"/>
      <c r="L30" s="30">
        <f>SUM(L27:L29)</f>
        <v>0</v>
      </c>
      <c r="M30" s="30">
        <f>SUM(M27:M29)</f>
        <v>0</v>
      </c>
      <c r="N30" s="247"/>
      <c r="O30" s="240"/>
      <c r="P30" s="242"/>
      <c r="Q30" s="243"/>
      <c r="R30" s="46">
        <f t="shared" ref="R30" si="85">SUM(R27:R29)</f>
        <v>0</v>
      </c>
      <c r="S30" s="30">
        <f t="shared" ref="S30" si="86">SUM(S27:S29)</f>
        <v>0</v>
      </c>
      <c r="T30" s="30">
        <f t="shared" ref="T30" si="87">SUM(T27:T29)</f>
        <v>0</v>
      </c>
      <c r="U30" s="47">
        <f t="shared" ref="U30" si="88">SUM(U27:U29)</f>
        <v>0</v>
      </c>
      <c r="V30" s="62"/>
      <c r="W30" s="91" t="str">
        <f t="shared" si="74"/>
        <v>OK</v>
      </c>
      <c r="X30" s="1"/>
      <c r="Y30" s="93">
        <f t="shared" si="67"/>
        <v>0</v>
      </c>
      <c r="Z30" s="93">
        <f t="shared" si="68"/>
        <v>0</v>
      </c>
      <c r="AA30" s="93">
        <f t="shared" si="69"/>
        <v>0</v>
      </c>
      <c r="AB30" s="93">
        <f t="shared" ref="AB30" si="89">SUM(AB27:AB29)</f>
        <v>0</v>
      </c>
      <c r="AC30" s="90" t="str">
        <f>IF(F30=AB30,"OK","NG")</f>
        <v>OK</v>
      </c>
      <c r="AD30" s="25">
        <f>SUM(AD27:AD29)</f>
        <v>0</v>
      </c>
      <c r="AE30" s="25">
        <f>SUM(AE27:AE29)</f>
        <v>0</v>
      </c>
      <c r="AF30" s="25">
        <f>SUM(AF27:AF29)</f>
        <v>0</v>
      </c>
      <c r="AG30" s="25">
        <f>SUM(AG27:AG29)</f>
        <v>0</v>
      </c>
      <c r="AH30" s="90" t="str">
        <f t="shared" si="80"/>
        <v>OK</v>
      </c>
      <c r="AI30" s="94">
        <f>SUM(AI27:AI29)</f>
        <v>0</v>
      </c>
      <c r="AJ30" s="94">
        <f>SUM(AJ27:AJ29)</f>
        <v>0</v>
      </c>
      <c r="AK30" s="94">
        <f>SUM(AK27:AK29)</f>
        <v>0</v>
      </c>
      <c r="AL30" s="94">
        <f>SUM(AL27:AL29)</f>
        <v>0</v>
      </c>
    </row>
    <row r="31" spans="1:38" ht="21" customHeight="1" thickTop="1" x14ac:dyDescent="0.55000000000000004">
      <c r="A31" s="224"/>
      <c r="B31" s="225"/>
      <c r="C31" s="225"/>
      <c r="D31" s="225"/>
      <c r="E31" s="225"/>
      <c r="F31" s="225"/>
      <c r="G31" s="225"/>
      <c r="H31" s="225"/>
      <c r="I31" s="226"/>
      <c r="J31" s="56"/>
      <c r="K31" s="56"/>
      <c r="L31" s="56"/>
      <c r="M31" s="56"/>
      <c r="N31" s="85"/>
      <c r="O31" s="57"/>
      <c r="P31" s="57"/>
      <c r="Q31" s="88"/>
      <c r="R31" s="58"/>
      <c r="S31" s="59"/>
      <c r="T31" s="59"/>
      <c r="U31" s="60"/>
      <c r="V31" s="61"/>
    </row>
    <row r="32" spans="1:38" ht="21" customHeight="1" x14ac:dyDescent="0.55000000000000004">
      <c r="A32" s="173" t="s">
        <v>97</v>
      </c>
      <c r="B32" s="175"/>
      <c r="C32" s="11" t="s">
        <v>2</v>
      </c>
      <c r="D32" s="146"/>
      <c r="E32" s="25"/>
      <c r="F32" s="25"/>
      <c r="G32" s="25"/>
      <c r="H32" s="25"/>
      <c r="I32" s="25"/>
      <c r="J32" s="25"/>
      <c r="K32" s="25"/>
      <c r="L32" s="25"/>
      <c r="M32" s="25"/>
      <c r="N32" s="228"/>
      <c r="O32" s="177"/>
      <c r="P32" s="230"/>
      <c r="Q32" s="176"/>
      <c r="R32" s="48">
        <f t="shared" ref="R32:U34" si="90">+R12+R17+R22+R27</f>
        <v>0</v>
      </c>
      <c r="S32" s="25">
        <f>+S12+S17+S22+S27</f>
        <v>0</v>
      </c>
      <c r="T32" s="25">
        <f t="shared" si="90"/>
        <v>0</v>
      </c>
      <c r="U32" s="49">
        <f t="shared" si="90"/>
        <v>0</v>
      </c>
      <c r="V32" s="40"/>
    </row>
    <row r="33" spans="1:22" ht="21" customHeight="1" x14ac:dyDescent="0.55000000000000004">
      <c r="A33" s="176"/>
      <c r="B33" s="178"/>
      <c r="C33" s="11" t="s">
        <v>3</v>
      </c>
      <c r="D33" s="146"/>
      <c r="E33" s="25"/>
      <c r="F33" s="25"/>
      <c r="G33" s="25"/>
      <c r="H33" s="25"/>
      <c r="I33" s="25"/>
      <c r="J33" s="25"/>
      <c r="K33" s="25"/>
      <c r="L33" s="25"/>
      <c r="M33" s="25"/>
      <c r="N33" s="228"/>
      <c r="O33" s="177"/>
      <c r="P33" s="230"/>
      <c r="Q33" s="176"/>
      <c r="R33" s="48">
        <f t="shared" si="90"/>
        <v>0</v>
      </c>
      <c r="S33" s="25">
        <f t="shared" si="90"/>
        <v>0</v>
      </c>
      <c r="T33" s="25">
        <f t="shared" si="90"/>
        <v>0</v>
      </c>
      <c r="U33" s="49">
        <f t="shared" si="90"/>
        <v>0</v>
      </c>
      <c r="V33" s="40"/>
    </row>
    <row r="34" spans="1:22" ht="21" customHeight="1" x14ac:dyDescent="0.55000000000000004">
      <c r="A34" s="176"/>
      <c r="B34" s="178"/>
      <c r="C34" s="11" t="s">
        <v>4</v>
      </c>
      <c r="D34" s="146"/>
      <c r="E34" s="25"/>
      <c r="F34" s="25"/>
      <c r="G34" s="25"/>
      <c r="H34" s="25"/>
      <c r="I34" s="25"/>
      <c r="J34" s="25"/>
      <c r="K34" s="25"/>
      <c r="L34" s="25"/>
      <c r="M34" s="25"/>
      <c r="N34" s="228"/>
      <c r="O34" s="177"/>
      <c r="P34" s="230"/>
      <c r="Q34" s="176"/>
      <c r="R34" s="48">
        <f t="shared" si="90"/>
        <v>0</v>
      </c>
      <c r="S34" s="25">
        <f t="shared" si="90"/>
        <v>0</v>
      </c>
      <c r="T34" s="25">
        <f t="shared" si="90"/>
        <v>0</v>
      </c>
      <c r="U34" s="49">
        <f t="shared" si="90"/>
        <v>0</v>
      </c>
      <c r="V34" s="40"/>
    </row>
    <row r="35" spans="1:22" ht="21" customHeight="1" thickBot="1" x14ac:dyDescent="0.6">
      <c r="A35" s="179"/>
      <c r="B35" s="181"/>
      <c r="C35" s="11" t="s">
        <v>48</v>
      </c>
      <c r="D35" s="146"/>
      <c r="E35" s="25"/>
      <c r="F35" s="25"/>
      <c r="G35" s="25"/>
      <c r="H35" s="25"/>
      <c r="I35" s="25"/>
      <c r="J35" s="25"/>
      <c r="K35" s="25"/>
      <c r="L35" s="25"/>
      <c r="M35" s="25"/>
      <c r="N35" s="229"/>
      <c r="O35" s="180"/>
      <c r="P35" s="231"/>
      <c r="Q35" s="179"/>
      <c r="R35" s="100">
        <f t="shared" ref="R35:U35" si="91">SUM(R32:R34)</f>
        <v>0</v>
      </c>
      <c r="S35" s="101">
        <f t="shared" si="91"/>
        <v>0</v>
      </c>
      <c r="T35" s="101">
        <f t="shared" si="91"/>
        <v>0</v>
      </c>
      <c r="U35" s="102">
        <f t="shared" si="91"/>
        <v>0</v>
      </c>
      <c r="V35" s="40"/>
    </row>
    <row r="36" spans="1:22" ht="21" customHeight="1" x14ac:dyDescent="0.55000000000000004">
      <c r="S36" s="145" t="s">
        <v>151</v>
      </c>
      <c r="T36" s="145" t="s">
        <v>151</v>
      </c>
      <c r="U36" s="145" t="s">
        <v>152</v>
      </c>
    </row>
    <row r="37" spans="1:22" ht="18" customHeight="1" x14ac:dyDescent="0.55000000000000004">
      <c r="D37" s="293" t="s">
        <v>37</v>
      </c>
      <c r="E37" s="294"/>
      <c r="F37" s="302" t="s">
        <v>26</v>
      </c>
      <c r="G37" s="302"/>
      <c r="H37" s="302" t="s">
        <v>27</v>
      </c>
      <c r="I37" s="302"/>
      <c r="J37" s="302" t="s">
        <v>28</v>
      </c>
      <c r="K37" s="302"/>
      <c r="L37" s="302" t="s">
        <v>29</v>
      </c>
      <c r="M37" s="302"/>
      <c r="N37" s="170" t="s">
        <v>140</v>
      </c>
      <c r="O37" s="171"/>
      <c r="P37" s="171"/>
      <c r="Q37" s="171"/>
      <c r="R37" s="172"/>
      <c r="S37" s="146" t="s">
        <v>31</v>
      </c>
      <c r="T37" s="223"/>
    </row>
    <row r="38" spans="1:22" ht="18" customHeight="1" x14ac:dyDescent="0.55000000000000004">
      <c r="D38" s="295"/>
      <c r="E38" s="296"/>
      <c r="F38" s="118">
        <v>1</v>
      </c>
      <c r="G38" s="118">
        <v>0.83299999999999996</v>
      </c>
      <c r="H38" s="118">
        <v>1</v>
      </c>
      <c r="I38" s="118">
        <v>0.83299999999999996</v>
      </c>
      <c r="J38" s="118">
        <v>1</v>
      </c>
      <c r="K38" s="118">
        <v>0.83299999999999996</v>
      </c>
      <c r="L38" s="118">
        <v>1</v>
      </c>
      <c r="M38" s="118">
        <v>0.83299999999999996</v>
      </c>
      <c r="N38" s="329">
        <v>1</v>
      </c>
      <c r="O38" s="330"/>
      <c r="P38" s="330"/>
      <c r="Q38" s="331"/>
      <c r="R38" s="119">
        <v>0.83299999999999996</v>
      </c>
      <c r="S38" s="144">
        <v>1</v>
      </c>
      <c r="T38" s="144">
        <v>0.83299999999999996</v>
      </c>
    </row>
    <row r="39" spans="1:22" ht="18" customHeight="1" x14ac:dyDescent="0.55000000000000004">
      <c r="D39" s="297"/>
      <c r="E39" s="298"/>
      <c r="F39" s="13">
        <v>1</v>
      </c>
      <c r="G39" s="13">
        <v>2</v>
      </c>
      <c r="H39" s="13">
        <v>3</v>
      </c>
      <c r="I39" s="13">
        <v>4</v>
      </c>
      <c r="J39" s="13">
        <v>5</v>
      </c>
      <c r="K39" s="13">
        <v>6</v>
      </c>
      <c r="L39" s="13">
        <v>7</v>
      </c>
      <c r="M39" s="13">
        <v>8</v>
      </c>
      <c r="N39" s="332">
        <v>9</v>
      </c>
      <c r="O39" s="333"/>
      <c r="P39" s="333"/>
      <c r="Q39" s="334"/>
      <c r="R39" s="110">
        <v>10</v>
      </c>
      <c r="S39" s="138">
        <v>11</v>
      </c>
      <c r="T39" s="138">
        <v>12</v>
      </c>
    </row>
    <row r="40" spans="1:22" ht="18" customHeight="1" x14ac:dyDescent="0.55000000000000004">
      <c r="D40" s="303" t="s">
        <v>117</v>
      </c>
      <c r="E40" s="120" t="s">
        <v>2</v>
      </c>
      <c r="F40" s="73">
        <v>4400</v>
      </c>
      <c r="G40" s="73">
        <v>3640</v>
      </c>
      <c r="H40" s="73">
        <v>3800</v>
      </c>
      <c r="I40" s="73">
        <v>3200</v>
      </c>
      <c r="J40" s="73">
        <v>4240</v>
      </c>
      <c r="K40" s="73">
        <v>3520</v>
      </c>
      <c r="L40" s="73">
        <v>3520</v>
      </c>
      <c r="M40" s="73">
        <v>2960</v>
      </c>
      <c r="N40" s="290">
        <v>3320</v>
      </c>
      <c r="O40" s="291"/>
      <c r="P40" s="291"/>
      <c r="Q40" s="292"/>
      <c r="R40" s="74">
        <v>2800</v>
      </c>
      <c r="S40" s="140">
        <v>3020</v>
      </c>
      <c r="T40" s="140">
        <v>2540</v>
      </c>
    </row>
    <row r="41" spans="1:22" ht="18" customHeight="1" x14ac:dyDescent="0.55000000000000004">
      <c r="D41" s="300"/>
      <c r="E41" s="119" t="s">
        <v>3</v>
      </c>
      <c r="F41" s="74">
        <v>2000</v>
      </c>
      <c r="G41" s="74">
        <v>1640</v>
      </c>
      <c r="H41" s="74">
        <v>1800</v>
      </c>
      <c r="I41" s="74">
        <v>1400</v>
      </c>
      <c r="J41" s="74">
        <v>1880</v>
      </c>
      <c r="K41" s="74">
        <v>1560</v>
      </c>
      <c r="L41" s="74">
        <v>1640</v>
      </c>
      <c r="M41" s="74">
        <v>1320</v>
      </c>
      <c r="N41" s="290">
        <v>1560</v>
      </c>
      <c r="O41" s="291"/>
      <c r="P41" s="291"/>
      <c r="Q41" s="292"/>
      <c r="R41" s="74">
        <v>1280</v>
      </c>
      <c r="S41" s="139">
        <v>1380</v>
      </c>
      <c r="T41" s="139">
        <v>1140</v>
      </c>
    </row>
    <row r="42" spans="1:22" ht="18" customHeight="1" x14ac:dyDescent="0.55000000000000004">
      <c r="D42" s="301"/>
      <c r="E42" s="119" t="s">
        <v>4</v>
      </c>
      <c r="F42" s="74">
        <v>400</v>
      </c>
      <c r="G42" s="74">
        <v>320</v>
      </c>
      <c r="H42" s="74">
        <v>400</v>
      </c>
      <c r="I42" s="74">
        <v>300</v>
      </c>
      <c r="J42" s="74">
        <v>400</v>
      </c>
      <c r="K42" s="74">
        <v>320</v>
      </c>
      <c r="L42" s="74">
        <v>400</v>
      </c>
      <c r="M42" s="74">
        <v>320</v>
      </c>
      <c r="N42" s="290">
        <v>400</v>
      </c>
      <c r="O42" s="291"/>
      <c r="P42" s="291"/>
      <c r="Q42" s="292"/>
      <c r="R42" s="74">
        <v>320</v>
      </c>
      <c r="S42" s="139">
        <v>400</v>
      </c>
      <c r="T42" s="139">
        <v>320</v>
      </c>
    </row>
    <row r="43" spans="1:22" ht="18" customHeight="1" x14ac:dyDescent="0.55000000000000004"/>
    <row r="44" spans="1:22" ht="18" customHeight="1" x14ac:dyDescent="0.55000000000000004"/>
    <row r="45" spans="1:22" ht="18" customHeight="1" x14ac:dyDescent="0.55000000000000004"/>
    <row r="103" spans="1:20" ht="73.5" customHeight="1" x14ac:dyDescent="0.55000000000000004">
      <c r="A103" s="227" t="s">
        <v>68</v>
      </c>
      <c r="B103" s="227"/>
      <c r="C103" s="227"/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</row>
    <row r="105" spans="1:20" ht="20" customHeight="1" x14ac:dyDescent="0.55000000000000004">
      <c r="A105" s="1" t="s">
        <v>69</v>
      </c>
      <c r="D105" s="1">
        <v>1</v>
      </c>
      <c r="F105" s="1" t="s">
        <v>85</v>
      </c>
    </row>
    <row r="106" spans="1:20" ht="20" customHeight="1" x14ac:dyDescent="0.55000000000000004">
      <c r="A106" s="1" t="s">
        <v>70</v>
      </c>
      <c r="D106" s="1">
        <v>2</v>
      </c>
      <c r="F106" s="1" t="s">
        <v>86</v>
      </c>
    </row>
    <row r="107" spans="1:20" ht="20" customHeight="1" x14ac:dyDescent="0.55000000000000004">
      <c r="A107" s="1" t="s">
        <v>71</v>
      </c>
      <c r="D107" s="1">
        <v>3</v>
      </c>
      <c r="F107" s="1" t="s">
        <v>87</v>
      </c>
    </row>
    <row r="108" spans="1:20" ht="20" customHeight="1" x14ac:dyDescent="0.55000000000000004">
      <c r="A108" s="1" t="s">
        <v>72</v>
      </c>
      <c r="D108" s="1">
        <v>4</v>
      </c>
      <c r="F108" s="1" t="s">
        <v>89</v>
      </c>
    </row>
    <row r="109" spans="1:20" ht="20" customHeight="1" x14ac:dyDescent="0.55000000000000004">
      <c r="A109" s="1" t="s">
        <v>73</v>
      </c>
      <c r="D109" s="1">
        <v>5</v>
      </c>
      <c r="F109" s="1" t="s">
        <v>88</v>
      </c>
    </row>
    <row r="110" spans="1:20" ht="20" customHeight="1" x14ac:dyDescent="0.55000000000000004">
      <c r="A110" s="1" t="s">
        <v>74</v>
      </c>
      <c r="D110" s="1">
        <v>6</v>
      </c>
      <c r="F110" s="1" t="s">
        <v>90</v>
      </c>
    </row>
    <row r="111" spans="1:20" ht="20" customHeight="1" x14ac:dyDescent="0.55000000000000004">
      <c r="A111" s="1" t="s">
        <v>49</v>
      </c>
      <c r="D111" s="1">
        <v>7</v>
      </c>
      <c r="F111" s="1" t="s">
        <v>91</v>
      </c>
    </row>
    <row r="112" spans="1:20" ht="20" customHeight="1" x14ac:dyDescent="0.55000000000000004">
      <c r="A112" s="1" t="s">
        <v>75</v>
      </c>
      <c r="D112" s="1">
        <v>8</v>
      </c>
      <c r="F112" s="1" t="s">
        <v>92</v>
      </c>
    </row>
    <row r="113" spans="1:6" ht="20" customHeight="1" x14ac:dyDescent="0.55000000000000004">
      <c r="A113" s="1" t="s">
        <v>76</v>
      </c>
      <c r="D113" s="1">
        <v>9</v>
      </c>
      <c r="F113" s="1" t="s">
        <v>93</v>
      </c>
    </row>
    <row r="114" spans="1:6" ht="20" customHeight="1" x14ac:dyDescent="0.55000000000000004">
      <c r="A114" s="1" t="s">
        <v>77</v>
      </c>
      <c r="D114" s="1">
        <v>10</v>
      </c>
      <c r="F114" s="1" t="s">
        <v>94</v>
      </c>
    </row>
    <row r="115" spans="1:6" ht="20" customHeight="1" x14ac:dyDescent="0.55000000000000004">
      <c r="A115" s="1" t="s">
        <v>78</v>
      </c>
      <c r="D115" s="1">
        <v>11</v>
      </c>
      <c r="F115" s="1" t="s">
        <v>95</v>
      </c>
    </row>
    <row r="116" spans="1:6" ht="20" customHeight="1" x14ac:dyDescent="0.55000000000000004">
      <c r="A116" s="1" t="s">
        <v>79</v>
      </c>
      <c r="D116" s="1">
        <v>12</v>
      </c>
      <c r="F116" s="1" t="s">
        <v>103</v>
      </c>
    </row>
    <row r="117" spans="1:6" ht="20" customHeight="1" x14ac:dyDescent="0.55000000000000004">
      <c r="A117" s="1" t="s">
        <v>80</v>
      </c>
      <c r="F117" s="1" t="s">
        <v>116</v>
      </c>
    </row>
    <row r="118" spans="1:6" ht="15" customHeight="1" x14ac:dyDescent="0.55000000000000004">
      <c r="A118" s="1" t="s">
        <v>81</v>
      </c>
      <c r="F118" s="1" t="s">
        <v>137</v>
      </c>
    </row>
    <row r="119" spans="1:6" ht="15" customHeight="1" x14ac:dyDescent="0.55000000000000004">
      <c r="A119" s="1" t="s">
        <v>82</v>
      </c>
      <c r="F119" s="1" t="s">
        <v>138</v>
      </c>
    </row>
    <row r="120" spans="1:6" ht="15" customHeight="1" x14ac:dyDescent="0.55000000000000004">
      <c r="A120" s="1" t="s">
        <v>83</v>
      </c>
      <c r="F120" s="1" t="s">
        <v>139</v>
      </c>
    </row>
    <row r="121" spans="1:6" ht="15" customHeight="1" x14ac:dyDescent="0.55000000000000004">
      <c r="A121" s="1" t="s">
        <v>84</v>
      </c>
    </row>
  </sheetData>
  <autoFilter ref="A10:V10" xr:uid="{00000000-0009-0000-0000-000006000000}">
    <filterColumn colId="0" showButton="0"/>
    <filterColumn colId="13" showButton="0"/>
    <filterColumn colId="14" showButton="0"/>
  </autoFilter>
  <mergeCells count="87">
    <mergeCell ref="Q32:Q35"/>
    <mergeCell ref="P32:P35"/>
    <mergeCell ref="F37:G37"/>
    <mergeCell ref="H37:I37"/>
    <mergeCell ref="A103:T103"/>
    <mergeCell ref="J37:K37"/>
    <mergeCell ref="L37:M37"/>
    <mergeCell ref="D37:E39"/>
    <mergeCell ref="D40:D42"/>
    <mergeCell ref="N37:R37"/>
    <mergeCell ref="N38:Q38"/>
    <mergeCell ref="N39:Q39"/>
    <mergeCell ref="N40:Q40"/>
    <mergeCell ref="N41:Q41"/>
    <mergeCell ref="N42:Q42"/>
    <mergeCell ref="S37:T37"/>
    <mergeCell ref="A31:I31"/>
    <mergeCell ref="A32:B35"/>
    <mergeCell ref="D32:D35"/>
    <mergeCell ref="N32:N35"/>
    <mergeCell ref="O32:O35"/>
    <mergeCell ref="O27:O30"/>
    <mergeCell ref="P27:P30"/>
    <mergeCell ref="Q27:Q30"/>
    <mergeCell ref="O22:O25"/>
    <mergeCell ref="A26:I26"/>
    <mergeCell ref="A27:A30"/>
    <mergeCell ref="B27:B30"/>
    <mergeCell ref="D27:D30"/>
    <mergeCell ref="N27:N30"/>
    <mergeCell ref="O17:O20"/>
    <mergeCell ref="P17:P20"/>
    <mergeCell ref="Q17:Q20"/>
    <mergeCell ref="A21:I21"/>
    <mergeCell ref="A22:A25"/>
    <mergeCell ref="B22:B25"/>
    <mergeCell ref="D22:D25"/>
    <mergeCell ref="N22:N25"/>
    <mergeCell ref="P22:P25"/>
    <mergeCell ref="Q22:Q25"/>
    <mergeCell ref="A16:I16"/>
    <mergeCell ref="A17:A20"/>
    <mergeCell ref="B17:B20"/>
    <mergeCell ref="D17:D20"/>
    <mergeCell ref="N17:N20"/>
    <mergeCell ref="Q12:Q15"/>
    <mergeCell ref="A6:B9"/>
    <mergeCell ref="C6:C9"/>
    <mergeCell ref="D6:D9"/>
    <mergeCell ref="E6:F6"/>
    <mergeCell ref="G6:I6"/>
    <mergeCell ref="A10:B10"/>
    <mergeCell ref="N10:P10"/>
    <mergeCell ref="A11:I11"/>
    <mergeCell ref="A12:A15"/>
    <mergeCell ref="B12:B15"/>
    <mergeCell ref="D12:D15"/>
    <mergeCell ref="N12:N15"/>
    <mergeCell ref="O12:O15"/>
    <mergeCell ref="P12:P15"/>
    <mergeCell ref="M7:M8"/>
    <mergeCell ref="R7:R8"/>
    <mergeCell ref="S7:S8"/>
    <mergeCell ref="T7:T8"/>
    <mergeCell ref="U7:U8"/>
    <mergeCell ref="Q8:Q9"/>
    <mergeCell ref="A1:V1"/>
    <mergeCell ref="A2:D2"/>
    <mergeCell ref="E2:K2"/>
    <mergeCell ref="A3:D3"/>
    <mergeCell ref="E3:F3"/>
    <mergeCell ref="Y8:AB8"/>
    <mergeCell ref="AD8:AG8"/>
    <mergeCell ref="AI8:AL8"/>
    <mergeCell ref="A4:D4"/>
    <mergeCell ref="E4:G4"/>
    <mergeCell ref="L6:M6"/>
    <mergeCell ref="N6:P9"/>
    <mergeCell ref="R6:U6"/>
    <mergeCell ref="V6:V9"/>
    <mergeCell ref="F7:F8"/>
    <mergeCell ref="G7:G8"/>
    <mergeCell ref="H7:H8"/>
    <mergeCell ref="I7:I8"/>
    <mergeCell ref="K7:K8"/>
    <mergeCell ref="L7:L8"/>
    <mergeCell ref="J6:K6"/>
  </mergeCells>
  <phoneticPr fontId="2"/>
  <dataValidations count="5">
    <dataValidation type="list" allowBlank="1" showInputMessage="1" showErrorMessage="1" sqref="A11:I11 A26:I26 A21:I21 A16:I16" xr:uid="{00000000-0002-0000-0600-000000000000}">
      <formula1>$F$104:$F$121</formula1>
    </dataValidation>
    <dataValidation type="list" allowBlank="1" showInputMessage="1" showErrorMessage="1" sqref="Q12:Q15 Q22:Q25 Q17:Q20 Q27:Q30" xr:uid="{00000000-0002-0000-0600-000001000000}">
      <formula1>$D$104:$D$113</formula1>
    </dataValidation>
    <dataValidation type="list" allowBlank="1" showInputMessage="1" showErrorMessage="1" sqref="N12:N15 N22:N25 P22:P25 N17:N20 P17:P20 P12:P15 N27:N30 P27:P30" xr:uid="{00000000-0002-0000-0600-000002000000}">
      <formula1>$A$104:$A$130</formula1>
    </dataValidation>
    <dataValidation type="list" allowBlank="1" showInputMessage="1" showErrorMessage="1" sqref="A12:A15 A22:A25 A17:A20 A27:A30" xr:uid="{00000000-0002-0000-0600-000003000000}">
      <formula1>$A$104:$A$134</formula1>
    </dataValidation>
    <dataValidation type="list" allowBlank="1" showInputMessage="1" showErrorMessage="1" sqref="D12:D15 D17:D20 D22:D25 D27:D30" xr:uid="{00000000-0002-0000-0600-000004000000}">
      <formula1>$D$104:$D$121</formula1>
    </dataValidation>
  </dataValidations>
  <pageMargins left="0.70866141732283472" right="0.31496062992125984" top="0.55118110236220474" bottom="0.35433070866141736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G9"/>
  <sheetViews>
    <sheetView view="pageBreakPreview" zoomScaleNormal="100" zoomScaleSheetLayoutView="100" workbookViewId="0">
      <selection activeCell="A2" sqref="A2:D2"/>
    </sheetView>
  </sheetViews>
  <sheetFormatPr defaultRowHeight="18" x14ac:dyDescent="0.55000000000000004"/>
  <cols>
    <col min="1" max="1" width="31.25" customWidth="1"/>
    <col min="2" max="2" width="28.08203125" customWidth="1"/>
    <col min="3" max="6" width="12.58203125" customWidth="1"/>
    <col min="7" max="7" width="10.4140625" customWidth="1"/>
  </cols>
  <sheetData>
    <row r="1" spans="1:7" ht="43" customHeight="1" x14ac:dyDescent="0.55000000000000004">
      <c r="A1" s="182" t="s">
        <v>144</v>
      </c>
      <c r="B1" s="182"/>
      <c r="C1" s="182"/>
      <c r="D1" s="182"/>
      <c r="E1" s="182"/>
      <c r="F1" s="182"/>
    </row>
    <row r="2" spans="1:7" x14ac:dyDescent="0.55000000000000004">
      <c r="E2" s="338" t="s">
        <v>145</v>
      </c>
      <c r="F2" s="338"/>
      <c r="G2" s="338"/>
    </row>
    <row r="3" spans="1:7" ht="23" customHeight="1" x14ac:dyDescent="0.55000000000000004">
      <c r="A3" s="299" t="s">
        <v>146</v>
      </c>
      <c r="B3" s="299" t="s">
        <v>147</v>
      </c>
      <c r="C3" s="170" t="s">
        <v>59</v>
      </c>
      <c r="D3" s="171"/>
      <c r="E3" s="171"/>
      <c r="F3" s="172"/>
      <c r="G3" s="299" t="s">
        <v>63</v>
      </c>
    </row>
    <row r="4" spans="1:7" x14ac:dyDescent="0.55000000000000004">
      <c r="A4" s="300"/>
      <c r="B4" s="300"/>
      <c r="C4" s="299" t="s">
        <v>60</v>
      </c>
      <c r="D4" s="299" t="s">
        <v>61</v>
      </c>
      <c r="E4" s="299" t="s">
        <v>62</v>
      </c>
      <c r="F4" s="299" t="s">
        <v>48</v>
      </c>
      <c r="G4" s="300"/>
    </row>
    <row r="5" spans="1:7" x14ac:dyDescent="0.55000000000000004">
      <c r="A5" s="301"/>
      <c r="B5" s="301"/>
      <c r="C5" s="301"/>
      <c r="D5" s="301"/>
      <c r="E5" s="301"/>
      <c r="F5" s="301"/>
      <c r="G5" s="301"/>
    </row>
    <row r="6" spans="1:7" ht="24" customHeight="1" x14ac:dyDescent="0.55000000000000004">
      <c r="A6" s="335">
        <f>農地維持支払・共同活動支援!E2</f>
        <v>0</v>
      </c>
      <c r="B6" s="129" t="s">
        <v>141</v>
      </c>
      <c r="C6" s="74">
        <f>農地維持支払・共同活動支援!S35</f>
        <v>0</v>
      </c>
      <c r="D6" s="74">
        <f>農地維持支払・共同活動支援!T35</f>
        <v>0</v>
      </c>
      <c r="E6" s="74">
        <f>農地維持支払・共同活動支援!U35</f>
        <v>0</v>
      </c>
      <c r="F6" s="74">
        <f>SUM(C6:E6)</f>
        <v>0</v>
      </c>
      <c r="G6" s="74"/>
    </row>
    <row r="7" spans="1:7" ht="24" customHeight="1" x14ac:dyDescent="0.55000000000000004">
      <c r="A7" s="336"/>
      <c r="B7" s="129" t="s">
        <v>142</v>
      </c>
      <c r="C7" s="74">
        <f>資源向上支払【共同活動】!S35</f>
        <v>0</v>
      </c>
      <c r="D7" s="74">
        <f>資源向上支払【共同活動】!T35</f>
        <v>0</v>
      </c>
      <c r="E7" s="74">
        <f>資源向上支払【共同活動】!U35</f>
        <v>0</v>
      </c>
      <c r="F7" s="74">
        <f t="shared" ref="F7:F8" si="0">SUM(C7:E7)</f>
        <v>0</v>
      </c>
      <c r="G7" s="74"/>
    </row>
    <row r="8" spans="1:7" ht="24" customHeight="1" x14ac:dyDescent="0.55000000000000004">
      <c r="A8" s="336"/>
      <c r="B8" s="129" t="s">
        <v>143</v>
      </c>
      <c r="C8" s="74">
        <f>資源向上支払【長寿命化】!S35</f>
        <v>0</v>
      </c>
      <c r="D8" s="74">
        <f>資源向上支払【長寿命化】!T35</f>
        <v>0</v>
      </c>
      <c r="E8" s="74">
        <f>資源向上支払【長寿命化】!U35</f>
        <v>0</v>
      </c>
      <c r="F8" s="74">
        <f t="shared" si="0"/>
        <v>0</v>
      </c>
      <c r="G8" s="74"/>
    </row>
    <row r="9" spans="1:7" ht="35.5" customHeight="1" x14ac:dyDescent="0.55000000000000004">
      <c r="A9" s="337"/>
      <c r="B9" s="126" t="s">
        <v>48</v>
      </c>
      <c r="C9" s="74">
        <f>SUM(C6:C8)</f>
        <v>0</v>
      </c>
      <c r="D9" s="74">
        <f t="shared" ref="D9:F9" si="1">SUM(D6:D8)</f>
        <v>0</v>
      </c>
      <c r="E9" s="74">
        <f t="shared" si="1"/>
        <v>0</v>
      </c>
      <c r="F9" s="74">
        <f t="shared" si="1"/>
        <v>0</v>
      </c>
      <c r="G9" s="74"/>
    </row>
  </sheetData>
  <sheetProtection algorithmName="SHA-512" hashValue="gvU5b+iN/uY4GwkCfCQqkcoHZsgeK2pTCI7grN0kYbVbKTmW9qThiAV7N9viuPUDLGe2NCpMq/LLd2Gu0jLIyQ==" saltValue="Jp82WX+Hm3tt7YKr/YqN7A==" spinCount="100000" sheet="1" objects="1" scenarios="1"/>
  <mergeCells count="11">
    <mergeCell ref="A6:A9"/>
    <mergeCell ref="A1:F1"/>
    <mergeCell ref="A3:A5"/>
    <mergeCell ref="G3:G5"/>
    <mergeCell ref="E2:G2"/>
    <mergeCell ref="C4:C5"/>
    <mergeCell ref="D4:D5"/>
    <mergeCell ref="E4:E5"/>
    <mergeCell ref="F4:F5"/>
    <mergeCell ref="C3:F3"/>
    <mergeCell ref="B3:B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
  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返還額算定単価</vt:lpstr>
      <vt:lpstr>⇒⇒⇒入力要領⇒⇒⇒</vt:lpstr>
      <vt:lpstr>入力要領</vt:lpstr>
      <vt:lpstr>⇒⇒⇒返還額算定表⇒⇒⇒</vt:lpstr>
      <vt:lpstr>農地維持支払・共同活動支援</vt:lpstr>
      <vt:lpstr>資源向上支払【共同活動】</vt:lpstr>
      <vt:lpstr>資源向上支払【長寿命化】</vt:lpstr>
      <vt:lpstr>返還額【自動集計】</vt:lpstr>
      <vt:lpstr>資源向上支払【共同活動】!Print_Area</vt:lpstr>
      <vt:lpstr>資源向上支払【長寿命化】!Print_Area</vt:lpstr>
      <vt:lpstr>入力要領!Print_Area</vt:lpstr>
      <vt:lpstr>農地維持支払・共同活動支援!Print_Area</vt:lpstr>
      <vt:lpstr>返還額【自動集計】!Print_Area</vt:lpstr>
      <vt:lpstr>返還額算定単価!Print_Area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
  </dc:creator>
  <cp:lastModifiedBy>
  </cp:lastModifiedBy>
  <cp:lastPrinted>2023-02-24T01:29:11Z</cp:lastPrinted>
  <dcterms:created xsi:type="dcterms:W3CDTF">2020-03-06T00:11:59Z</dcterms:created>
  <dcterms:modified xsi:type="dcterms:W3CDTF">2023-02-24T06:27:19Z</dcterms:modified>
</cp:coreProperties>
</file>