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M:\358 公共施設カルテ\○公共施設カルテ（R7入力用）\06_HP公表用\"/>
    </mc:Choice>
  </mc:AlternateContent>
  <xr:revisionPtr revIDLastSave="0" documentId="13_ncr:1_{7E8EE0EE-CD83-43F8-BA32-9562BF3409AF}" xr6:coauthVersionLast="47" xr6:coauthVersionMax="47" xr10:uidLastSave="{00000000-0000-0000-0000-000000000000}"/>
  <bookViews>
    <workbookView xWindow="-18240" yWindow="-8205" windowWidth="14685" windowHeight="15450" tabRatio="599" activeTab="3" xr2:uid="{B9BFDCEB-59D7-4DDA-B7F2-376209D82749}"/>
  </bookViews>
  <sheets>
    <sheet name="A．建物情報" sheetId="14" r:id="rId1"/>
    <sheet name="B．R６収支 " sheetId="13" r:id="rId2"/>
    <sheet name="C．R６貸室稼働率" sheetId="15" r:id="rId3"/>
    <sheet name="D．出力用シート" sheetId="8" r:id="rId4"/>
    <sheet name="バックデータ" sheetId="9" state="hidden" r:id="rId5"/>
  </sheets>
  <definedNames>
    <definedName name="_xlnm._FilterDatabase" localSheetId="0" hidden="1">'A．建物情報'!$A$2:$BP$325</definedName>
    <definedName name="_xlnm._FilterDatabase" localSheetId="1" hidden="1">'B．R６収支 '!$A$2:$S$325</definedName>
    <definedName name="_xlnm._FilterDatabase" localSheetId="3" hidden="1">'D．出力用シート'!$B$1:$BC$1</definedName>
    <definedName name="_xlnm.Print_Area" localSheetId="0">'A．建物情報'!$A$1:$BQ$325</definedName>
    <definedName name="_xlnm.Print_Area" localSheetId="2">'C．R６貸室稼働率'!$A$1:$K$381</definedName>
    <definedName name="_xlnm.Print_Area" localSheetId="3">'D．出力用シート'!$B$2:$AI$36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 i="8" l="1" a="1"/>
  <c r="H4" i="8" s="1"/>
  <c r="AB28" i="8" s="1"/>
  <c r="R19" i="13"/>
  <c r="S19" i="13"/>
  <c r="Q88" i="13"/>
  <c r="R88" i="13"/>
  <c r="S88" i="13"/>
  <c r="Q90" i="13"/>
  <c r="R90" i="13"/>
  <c r="S90" i="13"/>
  <c r="Q92" i="13"/>
  <c r="R92" i="13"/>
  <c r="S92" i="13"/>
  <c r="P88" i="13"/>
  <c r="P90" i="13"/>
  <c r="P92" i="13"/>
  <c r="L31" i="8" l="1"/>
  <c r="L33" i="8"/>
  <c r="AB27" i="8"/>
  <c r="L34" i="8"/>
  <c r="AB29" i="8"/>
  <c r="L27" i="8"/>
  <c r="AB30" i="8"/>
  <c r="L29" i="8"/>
  <c r="AB31" i="8"/>
  <c r="L30" i="8"/>
  <c r="L32" i="8"/>
  <c r="H9" i="8"/>
  <c r="K12" i="8"/>
  <c r="K11" i="8"/>
  <c r="AF23" i="8"/>
  <c r="AF22" i="8"/>
  <c r="AF21" i="8"/>
  <c r="AF20" i="8"/>
  <c r="AF19" i="8"/>
  <c r="H6" i="8"/>
  <c r="P24" i="8"/>
  <c r="P23" i="8"/>
  <c r="S11" i="8"/>
  <c r="D4" i="9"/>
  <c r="C4" i="9"/>
  <c r="B4" i="9"/>
  <c r="C3" i="9"/>
  <c r="B3" i="9"/>
  <c r="C2" i="9"/>
  <c r="B2" i="9"/>
  <c r="E1" i="9"/>
  <c r="D1" i="9"/>
  <c r="C1" i="9"/>
  <c r="B1" i="9" l="1"/>
  <c r="Z17" i="8"/>
  <c r="T17" i="8"/>
  <c r="N17" i="8"/>
  <c r="H17" i="8"/>
  <c r="AD15" i="8"/>
  <c r="AD14" i="8"/>
  <c r="Q15" i="8"/>
  <c r="H15" i="8"/>
  <c r="AD13" i="8"/>
  <c r="S13" i="8"/>
  <c r="H13" i="8"/>
  <c r="AD11" i="8"/>
  <c r="L35" i="8" s="1"/>
  <c r="AD10" i="8"/>
  <c r="S10" i="8"/>
  <c r="H10" i="8"/>
  <c r="AD9" i="8"/>
  <c r="S9" i="8"/>
  <c r="AD7" i="8"/>
  <c r="S7" i="8"/>
  <c r="H7" i="8"/>
  <c r="S6" i="8"/>
  <c r="AD6" i="8"/>
  <c r="F27" i="8" s="1"/>
  <c r="H5" i="8"/>
  <c r="S313" i="13" l="1"/>
  <c r="Q256" i="13"/>
  <c r="S248" i="13"/>
  <c r="R288" i="13"/>
  <c r="R180" i="13"/>
  <c r="S287" i="13"/>
  <c r="Q211" i="13"/>
  <c r="R144" i="13"/>
  <c r="R97" i="13"/>
  <c r="P172" i="13"/>
  <c r="S208" i="13"/>
  <c r="Q58" i="13"/>
  <c r="R58" i="13"/>
  <c r="S58" i="13"/>
  <c r="P58" i="13"/>
  <c r="Q144" i="13"/>
  <c r="P298" i="13"/>
  <c r="R298" i="13"/>
  <c r="S298" i="13"/>
  <c r="Q140" i="13"/>
  <c r="R140" i="13"/>
  <c r="S140" i="13"/>
  <c r="P140" i="13"/>
  <c r="S260" i="13"/>
  <c r="R260" i="13"/>
  <c r="P260" i="13"/>
  <c r="R253" i="13"/>
  <c r="S253" i="13"/>
  <c r="P253" i="13"/>
  <c r="Q98" i="13"/>
  <c r="R98" i="13"/>
  <c r="S98" i="13"/>
  <c r="P98" i="13"/>
  <c r="R211" i="13" l="1"/>
  <c r="P211" i="13"/>
  <c r="R256" i="13"/>
  <c r="S211" i="13"/>
  <c r="S144" i="13"/>
  <c r="P313" i="13"/>
  <c r="S256" i="13"/>
  <c r="R313" i="13"/>
  <c r="P256" i="13"/>
  <c r="S288" i="13"/>
  <c r="P97" i="13"/>
  <c r="P288" i="13"/>
  <c r="S97" i="13"/>
  <c r="Q248" i="13"/>
  <c r="P248" i="13"/>
  <c r="Q180" i="13"/>
  <c r="R248" i="13"/>
  <c r="Q97" i="13"/>
  <c r="P144" i="13"/>
  <c r="P287" i="13"/>
  <c r="S180" i="13"/>
  <c r="P180" i="13"/>
  <c r="R287" i="13"/>
  <c r="S172" i="13"/>
  <c r="R172" i="13"/>
  <c r="Q172" i="13"/>
  <c r="P208" i="13"/>
  <c r="Q208" i="13"/>
  <c r="R208" i="13"/>
  <c r="S75" i="13"/>
  <c r="Q75" i="13"/>
  <c r="R75" i="13"/>
  <c r="P75" i="13"/>
  <c r="S197" i="13"/>
  <c r="R197" i="13"/>
  <c r="Q197" i="13"/>
  <c r="P197" i="13"/>
  <c r="R251" i="13"/>
  <c r="S251" i="13"/>
  <c r="P251" i="13"/>
  <c r="S198" i="13"/>
  <c r="Q198" i="13"/>
  <c r="R198" i="13"/>
  <c r="P198" i="13"/>
  <c r="S246" i="13"/>
  <c r="Q246" i="13"/>
  <c r="R246" i="13"/>
  <c r="P246" i="13"/>
  <c r="Q35" i="13"/>
  <c r="R35" i="13"/>
  <c r="S35" i="13"/>
  <c r="P35" i="13"/>
  <c r="S61" i="13"/>
  <c r="Q61" i="13"/>
  <c r="P61" i="13"/>
  <c r="R61" i="13"/>
  <c r="S264" i="13"/>
  <c r="R264" i="13"/>
  <c r="P264" i="13"/>
  <c r="Q42" i="13"/>
  <c r="R42" i="13"/>
  <c r="S42" i="13"/>
  <c r="P42" i="13"/>
  <c r="S133" i="13"/>
  <c r="R133" i="13"/>
  <c r="P133" i="13"/>
  <c r="Q133" i="13"/>
  <c r="Q139" i="13"/>
  <c r="R139" i="13"/>
  <c r="P139" i="13"/>
  <c r="S139" i="13"/>
  <c r="S22" i="13"/>
  <c r="Q22" i="13"/>
  <c r="R22" i="13"/>
  <c r="P22" i="13"/>
  <c r="S315" i="13"/>
  <c r="P315" i="13"/>
  <c r="R315" i="13"/>
  <c r="Q146" i="13"/>
  <c r="R146" i="13"/>
  <c r="S146" i="13"/>
  <c r="P146" i="13"/>
  <c r="Q11" i="13"/>
  <c r="R11" i="13"/>
  <c r="S11" i="13"/>
  <c r="P11" i="13"/>
  <c r="S210" i="13"/>
  <c r="Q210" i="13"/>
  <c r="P210" i="13"/>
  <c r="R210" i="13"/>
  <c r="P181" i="13"/>
  <c r="R181" i="13"/>
  <c r="Q181" i="13"/>
  <c r="S181" i="13"/>
  <c r="R249" i="13"/>
  <c r="P249" i="13"/>
  <c r="S249" i="13"/>
  <c r="P304" i="13"/>
  <c r="R304" i="13"/>
  <c r="S304" i="13"/>
  <c r="S308" i="13"/>
  <c r="P308" i="13"/>
  <c r="R308" i="13"/>
  <c r="S293" i="13"/>
  <c r="R293" i="13"/>
  <c r="P293" i="13"/>
  <c r="S212" i="13"/>
  <c r="Q212" i="13"/>
  <c r="R212" i="13"/>
  <c r="P212" i="13"/>
  <c r="S232" i="13"/>
  <c r="R232" i="13"/>
  <c r="Q232" i="13"/>
  <c r="P232" i="13"/>
  <c r="S321" i="13"/>
  <c r="R321" i="13"/>
  <c r="P321" i="13"/>
  <c r="Q37" i="13"/>
  <c r="R37" i="13"/>
  <c r="S37" i="13"/>
  <c r="P37" i="13"/>
  <c r="S188" i="13"/>
  <c r="Q188" i="13"/>
  <c r="R188" i="13"/>
  <c r="P188" i="13"/>
  <c r="Q152" i="13"/>
  <c r="R152" i="13"/>
  <c r="S152" i="13"/>
  <c r="P152" i="13"/>
  <c r="Q18" i="13"/>
  <c r="R18" i="13"/>
  <c r="S18" i="13"/>
  <c r="P18" i="13"/>
  <c r="Q60" i="13"/>
  <c r="R60" i="13"/>
  <c r="S60" i="13"/>
  <c r="P60" i="13"/>
  <c r="R278" i="13"/>
  <c r="S278" i="13"/>
  <c r="P278" i="13"/>
  <c r="S151" i="13"/>
  <c r="P151" i="13"/>
  <c r="Q151" i="13"/>
  <c r="R151" i="13"/>
  <c r="S49" i="13"/>
  <c r="R49" i="13"/>
  <c r="Q49" i="13"/>
  <c r="P49" i="13"/>
  <c r="Q84" i="13"/>
  <c r="R84" i="13"/>
  <c r="S84" i="13"/>
  <c r="P84" i="13"/>
  <c r="P265" i="13"/>
  <c r="S265" i="13"/>
  <c r="R265" i="13"/>
  <c r="R163" i="13"/>
  <c r="P163" i="13"/>
  <c r="S163" i="13"/>
  <c r="Q163" i="13"/>
  <c r="Q174" i="13"/>
  <c r="R174" i="13"/>
  <c r="P174" i="13"/>
  <c r="S174" i="13"/>
  <c r="S277" i="13"/>
  <c r="R277" i="13"/>
  <c r="P277" i="13"/>
  <c r="S238" i="13"/>
  <c r="R238" i="13"/>
  <c r="P238" i="13"/>
  <c r="Q238" i="13"/>
  <c r="Q76" i="13"/>
  <c r="R76" i="13"/>
  <c r="S76" i="13"/>
  <c r="P76" i="13"/>
  <c r="Q39" i="13"/>
  <c r="R39" i="13"/>
  <c r="S39" i="13"/>
  <c r="P39" i="13"/>
  <c r="R302" i="13"/>
  <c r="S302" i="13"/>
  <c r="P302" i="13"/>
  <c r="R173" i="13"/>
  <c r="S173" i="13"/>
  <c r="P173" i="13"/>
  <c r="Q173" i="13"/>
  <c r="Q52" i="13"/>
  <c r="R52" i="13"/>
  <c r="S52" i="13"/>
  <c r="P52" i="13"/>
  <c r="R269" i="13"/>
  <c r="S269" i="13"/>
  <c r="P269" i="13"/>
  <c r="S303" i="13"/>
  <c r="R303" i="13"/>
  <c r="P303" i="13"/>
  <c r="R276" i="13"/>
  <c r="P276" i="13"/>
  <c r="S276" i="13"/>
  <c r="Q29" i="13"/>
  <c r="R29" i="13"/>
  <c r="S29" i="13"/>
  <c r="P29" i="13"/>
  <c r="S222" i="13"/>
  <c r="Q222" i="13"/>
  <c r="R222" i="13"/>
  <c r="P222" i="13"/>
  <c r="Q131" i="13"/>
  <c r="S131" i="13"/>
  <c r="R131" i="13"/>
  <c r="P131" i="13"/>
  <c r="S268" i="13"/>
  <c r="P268" i="13"/>
  <c r="R268" i="13"/>
  <c r="R290" i="13"/>
  <c r="S290" i="13"/>
  <c r="P290" i="13"/>
  <c r="S291" i="13"/>
  <c r="P291" i="13"/>
  <c r="R291" i="13"/>
  <c r="S12" i="13"/>
  <c r="Q12" i="13"/>
  <c r="R12" i="13"/>
  <c r="P12" i="13"/>
  <c r="S307" i="13"/>
  <c r="P307" i="13"/>
  <c r="R307" i="13"/>
  <c r="Q77" i="13"/>
  <c r="R77" i="13"/>
  <c r="S77" i="13"/>
  <c r="P77" i="13"/>
  <c r="Q150" i="13"/>
  <c r="R150" i="13"/>
  <c r="S150" i="13"/>
  <c r="P150" i="13"/>
  <c r="Q124" i="13"/>
  <c r="R124" i="13"/>
  <c r="S124" i="13"/>
  <c r="P124" i="13"/>
  <c r="Q147" i="13"/>
  <c r="S147" i="13"/>
  <c r="P147" i="13"/>
  <c r="R147" i="13"/>
  <c r="P292" i="13"/>
  <c r="S292" i="13"/>
  <c r="R292" i="13"/>
  <c r="S255" i="13"/>
  <c r="P255" i="13"/>
  <c r="Q255" i="13"/>
  <c r="R255" i="13"/>
  <c r="S38" i="13"/>
  <c r="P38" i="13"/>
  <c r="R38" i="13"/>
  <c r="R158" i="13"/>
  <c r="S158" i="13"/>
  <c r="R225" i="13"/>
  <c r="S225" i="13"/>
  <c r="Q225" i="13"/>
  <c r="P225" i="13"/>
  <c r="Q40" i="13"/>
  <c r="R40" i="13"/>
  <c r="S40" i="13"/>
  <c r="P40" i="13"/>
  <c r="R207" i="13"/>
  <c r="S207" i="13"/>
  <c r="P207" i="13"/>
  <c r="Q207" i="13"/>
  <c r="Q27" i="13"/>
  <c r="R27" i="13"/>
  <c r="S27" i="13"/>
  <c r="P27" i="13"/>
  <c r="S250" i="13"/>
  <c r="Q250" i="13"/>
  <c r="R250" i="13"/>
  <c r="P250" i="13"/>
  <c r="Q136" i="13"/>
  <c r="R136" i="13"/>
  <c r="S136" i="13"/>
  <c r="P136" i="13"/>
  <c r="P280" i="13"/>
  <c r="S280" i="13"/>
  <c r="R280" i="13"/>
  <c r="S228" i="13"/>
  <c r="R228" i="13"/>
  <c r="Q32" i="13"/>
  <c r="R32" i="13"/>
  <c r="P32" i="13"/>
  <c r="S32" i="13"/>
  <c r="S105" i="13"/>
  <c r="Q105" i="13"/>
  <c r="R105" i="13"/>
  <c r="P105" i="13"/>
  <c r="Q205" i="13"/>
  <c r="R205" i="13"/>
  <c r="P205" i="13"/>
  <c r="S205" i="13"/>
  <c r="S169" i="13"/>
  <c r="R169" i="13"/>
  <c r="P169" i="13"/>
  <c r="Q169" i="13"/>
  <c r="R160" i="13"/>
  <c r="S160" i="13"/>
  <c r="P199" i="13"/>
  <c r="Q199" i="13"/>
  <c r="S199" i="13"/>
  <c r="R199" i="13"/>
  <c r="S109" i="13"/>
  <c r="R109" i="13"/>
  <c r="P109" i="13"/>
  <c r="Q134" i="13"/>
  <c r="R134" i="13"/>
  <c r="S134" i="13"/>
  <c r="P134" i="13"/>
  <c r="Q142" i="13"/>
  <c r="R142" i="13"/>
  <c r="S142" i="13"/>
  <c r="P142" i="13"/>
  <c r="S279" i="13"/>
  <c r="R279" i="13"/>
  <c r="P279" i="13"/>
  <c r="Q171" i="13"/>
  <c r="R171" i="13"/>
  <c r="S171" i="13"/>
  <c r="P171" i="13"/>
  <c r="Q10" i="13"/>
  <c r="R10" i="13"/>
  <c r="S10" i="13"/>
  <c r="P10" i="13"/>
  <c r="S186" i="13"/>
  <c r="Q186" i="13"/>
  <c r="P186" i="13"/>
  <c r="R186" i="13"/>
  <c r="S254" i="13"/>
  <c r="Q254" i="13"/>
  <c r="P254" i="13"/>
  <c r="R254" i="13"/>
  <c r="S230" i="13"/>
  <c r="R230" i="13"/>
  <c r="S185" i="13"/>
  <c r="R185" i="13"/>
  <c r="P185" i="13"/>
  <c r="Q185" i="13"/>
  <c r="Q237" i="13"/>
  <c r="R237" i="13"/>
  <c r="P237" i="13"/>
  <c r="S237" i="13"/>
  <c r="S214" i="13"/>
  <c r="R214" i="13"/>
  <c r="P214" i="13"/>
  <c r="Q214" i="13"/>
  <c r="Q165" i="13"/>
  <c r="S165" i="13"/>
  <c r="P165" i="13"/>
  <c r="R165" i="13"/>
  <c r="S236" i="13"/>
  <c r="P236" i="13"/>
  <c r="Q236" i="13"/>
  <c r="R236" i="13"/>
  <c r="R284" i="13"/>
  <c r="S284" i="13"/>
  <c r="P284" i="13"/>
  <c r="Q157" i="13"/>
  <c r="R157" i="13"/>
  <c r="P157" i="13"/>
  <c r="S157" i="13"/>
  <c r="S271" i="13"/>
  <c r="P271" i="13"/>
  <c r="R271" i="13"/>
  <c r="Q127" i="13"/>
  <c r="S127" i="13"/>
  <c r="R127" i="13"/>
  <c r="P127" i="13"/>
  <c r="Q178" i="13"/>
  <c r="R178" i="13"/>
  <c r="S178" i="13"/>
  <c r="P178" i="13"/>
  <c r="S270" i="13"/>
  <c r="R270" i="13"/>
  <c r="P270" i="13"/>
  <c r="P267" i="13"/>
  <c r="R267" i="13"/>
  <c r="S267" i="13"/>
  <c r="S262" i="13"/>
  <c r="R262" i="13"/>
  <c r="P262" i="13"/>
  <c r="S323" i="13"/>
  <c r="P323" i="13"/>
  <c r="R323" i="13"/>
  <c r="S325" i="13"/>
  <c r="R325" i="13"/>
  <c r="P325" i="13"/>
  <c r="S103" i="13"/>
  <c r="P103" i="13"/>
  <c r="R103" i="13"/>
  <c r="S8" i="13"/>
  <c r="Q8" i="13"/>
  <c r="R8" i="13"/>
  <c r="P8" i="13"/>
  <c r="P300" i="13"/>
  <c r="S300" i="13"/>
  <c r="R300" i="13"/>
  <c r="S45" i="13"/>
  <c r="Q45" i="13"/>
  <c r="P45" i="13"/>
  <c r="R45" i="13"/>
  <c r="Q28" i="13"/>
  <c r="R28" i="13"/>
  <c r="S28" i="13"/>
  <c r="P28" i="13"/>
  <c r="S67" i="13"/>
  <c r="P67" i="13"/>
  <c r="Q67" i="13"/>
  <c r="R67" i="13"/>
  <c r="R179" i="13"/>
  <c r="S179" i="13"/>
  <c r="Q179" i="13"/>
  <c r="P179" i="13"/>
  <c r="S117" i="13"/>
  <c r="R117" i="13"/>
  <c r="P117" i="13"/>
  <c r="P247" i="13"/>
  <c r="Q247" i="13"/>
  <c r="S247" i="13"/>
  <c r="R247" i="13"/>
  <c r="S200" i="13"/>
  <c r="Q200" i="13"/>
  <c r="R200" i="13"/>
  <c r="P200" i="13"/>
  <c r="Q20" i="13"/>
  <c r="R20" i="13"/>
  <c r="S20" i="13"/>
  <c r="P20" i="13"/>
  <c r="Q141" i="13"/>
  <c r="P141" i="13"/>
  <c r="R141" i="13"/>
  <c r="S141" i="13"/>
  <c r="Q46" i="13"/>
  <c r="R46" i="13"/>
  <c r="S46" i="13"/>
  <c r="P46" i="13"/>
  <c r="S121" i="13"/>
  <c r="R121" i="13"/>
  <c r="P121" i="13"/>
  <c r="S259" i="13"/>
  <c r="P259" i="13"/>
  <c r="R259" i="13"/>
  <c r="Q177" i="13"/>
  <c r="R177" i="13"/>
  <c r="P177" i="13"/>
  <c r="S177" i="13"/>
  <c r="S113" i="13"/>
  <c r="Q113" i="13"/>
  <c r="R113" i="13"/>
  <c r="P113" i="13"/>
  <c r="R239" i="13"/>
  <c r="S239" i="13"/>
  <c r="Q239" i="13"/>
  <c r="P239" i="13"/>
  <c r="R3" i="13"/>
  <c r="Q3" i="13"/>
  <c r="S3" i="13"/>
  <c r="P3" i="13"/>
  <c r="Q114" i="13"/>
  <c r="R114" i="13"/>
  <c r="S114" i="13"/>
  <c r="P114" i="13"/>
  <c r="S285" i="13"/>
  <c r="R285" i="13"/>
  <c r="P285" i="13"/>
  <c r="Q217" i="13"/>
  <c r="R217" i="13"/>
  <c r="P217" i="13"/>
  <c r="S217" i="13"/>
  <c r="S227" i="13"/>
  <c r="Q227" i="13"/>
  <c r="R227" i="13"/>
  <c r="P227" i="13"/>
  <c r="S281" i="13"/>
  <c r="R281" i="13"/>
  <c r="P281" i="13"/>
  <c r="Q47" i="13"/>
  <c r="R47" i="13"/>
  <c r="S47" i="13"/>
  <c r="P47" i="13"/>
  <c r="Q107" i="13"/>
  <c r="R107" i="13"/>
  <c r="S107" i="13"/>
  <c r="P107" i="13"/>
  <c r="Q50" i="13"/>
  <c r="R50" i="13"/>
  <c r="S50" i="13"/>
  <c r="P50" i="13"/>
  <c r="S243" i="13"/>
  <c r="P243" i="13"/>
  <c r="Q243" i="13"/>
  <c r="R243" i="13"/>
  <c r="S299" i="13"/>
  <c r="R299" i="13"/>
  <c r="P299" i="13"/>
  <c r="Q24" i="13"/>
  <c r="R24" i="13"/>
  <c r="S24" i="13"/>
  <c r="P24" i="13"/>
  <c r="R263" i="13"/>
  <c r="S263" i="13"/>
  <c r="P263" i="13"/>
  <c r="S316" i="13"/>
  <c r="Q316" i="13"/>
  <c r="P316" i="13"/>
  <c r="R316" i="13"/>
  <c r="Q25" i="13"/>
  <c r="R25" i="13"/>
  <c r="S25" i="13"/>
  <c r="P25" i="13"/>
  <c r="R314" i="13"/>
  <c r="P314" i="13"/>
  <c r="S314" i="13"/>
  <c r="R120" i="13"/>
  <c r="S120" i="13"/>
  <c r="P120" i="13"/>
  <c r="Q156" i="13"/>
  <c r="R156" i="13"/>
  <c r="S156" i="13"/>
  <c r="P156" i="13"/>
  <c r="Q111" i="13"/>
  <c r="R111" i="13"/>
  <c r="S111" i="13"/>
  <c r="P111" i="13"/>
  <c r="Q95" i="13"/>
  <c r="AB33" i="8" s="1"/>
  <c r="R95" i="13"/>
  <c r="AB34" i="8" s="1"/>
  <c r="S95" i="13"/>
  <c r="AB35" i="8" s="1"/>
  <c r="P95" i="13"/>
  <c r="AB32" i="8" s="1"/>
  <c r="Q170" i="13"/>
  <c r="R170" i="13"/>
  <c r="S170" i="13"/>
  <c r="P170" i="13"/>
  <c r="Q154" i="13"/>
  <c r="R154" i="13"/>
  <c r="S154" i="13"/>
  <c r="P154" i="13"/>
  <c r="S93" i="13"/>
  <c r="Q93" i="13"/>
  <c r="R93" i="13"/>
  <c r="P93" i="13"/>
  <c r="Q116" i="13"/>
  <c r="R116" i="13"/>
  <c r="S116" i="13"/>
  <c r="P116" i="13"/>
  <c r="Q175" i="13"/>
  <c r="R175" i="13"/>
  <c r="P175" i="13"/>
  <c r="S175" i="13"/>
  <c r="Q48" i="13"/>
  <c r="R48" i="13"/>
  <c r="S48" i="13"/>
  <c r="P48" i="13"/>
  <c r="S266" i="13"/>
  <c r="R266" i="13"/>
  <c r="P266" i="13"/>
  <c r="S258" i="13"/>
  <c r="R258" i="13"/>
  <c r="P258" i="13"/>
  <c r="Q73" i="13"/>
  <c r="R73" i="13"/>
  <c r="P73" i="13"/>
  <c r="S73" i="13"/>
  <c r="S309" i="13"/>
  <c r="R309" i="13"/>
  <c r="P309" i="13"/>
  <c r="Q104" i="13"/>
  <c r="R104" i="13"/>
  <c r="S104" i="13"/>
  <c r="P104" i="13"/>
  <c r="Q168" i="13"/>
  <c r="R168" i="13"/>
  <c r="S168" i="13"/>
  <c r="P168" i="13"/>
  <c r="S192" i="13"/>
  <c r="Q192" i="13"/>
  <c r="P192" i="13"/>
  <c r="R192" i="13"/>
  <c r="P320" i="13"/>
  <c r="R320" i="13"/>
  <c r="Q320" i="13"/>
  <c r="S320" i="13"/>
  <c r="Q128" i="13"/>
  <c r="R128" i="13"/>
  <c r="S128" i="13"/>
  <c r="P128" i="13"/>
  <c r="Q94" i="13"/>
  <c r="R94" i="13"/>
  <c r="S94" i="13"/>
  <c r="P94" i="13"/>
  <c r="P261" i="13"/>
  <c r="R261" i="13"/>
  <c r="S261" i="13"/>
  <c r="S301" i="13"/>
  <c r="R301" i="13"/>
  <c r="P301" i="13"/>
  <c r="S115" i="13"/>
  <c r="P115" i="13"/>
  <c r="R115" i="13"/>
  <c r="Q17" i="13"/>
  <c r="R17" i="13"/>
  <c r="S17" i="13"/>
  <c r="P17" i="13"/>
  <c r="S289" i="13"/>
  <c r="R289" i="13"/>
  <c r="P289" i="13"/>
  <c r="Q100" i="13"/>
  <c r="R100" i="13"/>
  <c r="S100" i="13"/>
  <c r="P100" i="13"/>
  <c r="S242" i="13"/>
  <c r="Q242" i="13"/>
  <c r="R242" i="13"/>
  <c r="P242" i="13"/>
  <c r="Q126" i="13"/>
  <c r="R126" i="13"/>
  <c r="S126" i="13"/>
  <c r="P126" i="13"/>
  <c r="S87" i="13"/>
  <c r="P87" i="13"/>
  <c r="Q87" i="13"/>
  <c r="R87" i="13"/>
  <c r="Q162" i="13"/>
  <c r="R162" i="13"/>
  <c r="S162" i="13"/>
  <c r="P162" i="13"/>
  <c r="P213" i="13"/>
  <c r="Q213" i="13"/>
  <c r="R213" i="13"/>
  <c r="S213" i="13"/>
  <c r="Q110" i="13"/>
  <c r="R110" i="13"/>
  <c r="S110" i="13"/>
  <c r="P110" i="13"/>
  <c r="R306" i="13"/>
  <c r="S306" i="13"/>
  <c r="P306" i="13"/>
  <c r="Q82" i="13"/>
  <c r="R82" i="13"/>
  <c r="S82" i="13"/>
  <c r="P82" i="13"/>
  <c r="Q215" i="13"/>
  <c r="S215" i="13"/>
  <c r="P215" i="13"/>
  <c r="R215" i="13"/>
  <c r="Q182" i="13"/>
  <c r="R182" i="13"/>
  <c r="S182" i="13"/>
  <c r="P182" i="13"/>
  <c r="S30" i="13"/>
  <c r="Q30" i="13"/>
  <c r="R30" i="13"/>
  <c r="P30" i="13"/>
  <c r="S275" i="13"/>
  <c r="R275" i="13"/>
  <c r="P275" i="13"/>
  <c r="Q44" i="13"/>
  <c r="R44" i="13"/>
  <c r="S44" i="13"/>
  <c r="P44" i="13"/>
  <c r="Q21" i="13"/>
  <c r="R21" i="13"/>
  <c r="S21" i="13"/>
  <c r="P21" i="13"/>
  <c r="Q221" i="13"/>
  <c r="R221" i="13"/>
  <c r="S221" i="13"/>
  <c r="P221" i="13"/>
  <c r="Q72" i="13"/>
  <c r="R72" i="13"/>
  <c r="S72" i="13"/>
  <c r="P72" i="13"/>
  <c r="Q7" i="13"/>
  <c r="R7" i="13"/>
  <c r="S7" i="13"/>
  <c r="P7" i="13"/>
  <c r="S83" i="13"/>
  <c r="Q83" i="13"/>
  <c r="R83" i="13"/>
  <c r="P83" i="13"/>
  <c r="P145" i="13"/>
  <c r="Q145" i="13"/>
  <c r="S145" i="13"/>
  <c r="R145" i="13"/>
  <c r="Q106" i="13"/>
  <c r="R106" i="13"/>
  <c r="S106" i="13"/>
  <c r="P106" i="13"/>
  <c r="S194" i="13"/>
  <c r="Q194" i="13"/>
  <c r="R194" i="13"/>
  <c r="P194" i="13"/>
  <c r="R122" i="13"/>
  <c r="S122" i="13"/>
  <c r="Q70" i="13"/>
  <c r="R70" i="13"/>
  <c r="S70" i="13"/>
  <c r="P70" i="13"/>
  <c r="Q96" i="13"/>
  <c r="R96" i="13"/>
  <c r="S96" i="13"/>
  <c r="P96" i="13"/>
  <c r="Q14" i="13"/>
  <c r="R14" i="13"/>
  <c r="S14" i="13"/>
  <c r="P14" i="13"/>
  <c r="S71" i="13"/>
  <c r="Q71" i="13"/>
  <c r="P71" i="13"/>
  <c r="R71" i="13"/>
  <c r="S184" i="13"/>
  <c r="Q184" i="13"/>
  <c r="R184" i="13"/>
  <c r="P184" i="13"/>
  <c r="S101" i="13"/>
  <c r="P101" i="13"/>
  <c r="R101" i="13"/>
  <c r="S159" i="13"/>
  <c r="R159" i="13"/>
  <c r="R229" i="13"/>
  <c r="S229" i="13"/>
  <c r="Q31" i="13"/>
  <c r="R31" i="13"/>
  <c r="S31" i="13"/>
  <c r="P31" i="13"/>
  <c r="S4" i="13"/>
  <c r="P4" i="13"/>
  <c r="Q4" i="13"/>
  <c r="R4" i="13"/>
  <c r="S202" i="13"/>
  <c r="R202" i="13"/>
  <c r="Q202" i="13"/>
  <c r="P202" i="13"/>
  <c r="S57" i="13"/>
  <c r="R57" i="13"/>
  <c r="Q57" i="13"/>
  <c r="P57" i="13"/>
  <c r="S16" i="13"/>
  <c r="Q16" i="13"/>
  <c r="R16" i="13"/>
  <c r="P16" i="13"/>
  <c r="Q15" i="13"/>
  <c r="R15" i="13"/>
  <c r="S15" i="13"/>
  <c r="P15" i="13"/>
  <c r="R137" i="13"/>
  <c r="S137" i="13"/>
  <c r="Q137" i="13"/>
  <c r="P137" i="13"/>
  <c r="R257" i="13"/>
  <c r="P257" i="13"/>
  <c r="S257" i="13"/>
  <c r="Q153" i="13"/>
  <c r="R153" i="13"/>
  <c r="P153" i="13"/>
  <c r="S153" i="13"/>
  <c r="Q59" i="13"/>
  <c r="R59" i="13"/>
  <c r="S59" i="13"/>
  <c r="P59" i="13"/>
  <c r="R272" i="13"/>
  <c r="S272" i="13"/>
  <c r="P272" i="13"/>
  <c r="Q63" i="13"/>
  <c r="R63" i="13"/>
  <c r="P63" i="13"/>
  <c r="S63" i="13"/>
  <c r="Q324" i="13"/>
  <c r="R324" i="13"/>
  <c r="S324" i="13"/>
  <c r="P324" i="13"/>
  <c r="R223" i="13"/>
  <c r="S223" i="13"/>
  <c r="P223" i="13"/>
  <c r="Q223" i="13"/>
  <c r="Q112" i="13"/>
  <c r="R112" i="13"/>
  <c r="S112" i="13"/>
  <c r="P112" i="13"/>
  <c r="S79" i="13"/>
  <c r="Q79" i="13"/>
  <c r="P79" i="13"/>
  <c r="R79" i="13"/>
  <c r="Q5" i="13"/>
  <c r="R5" i="13"/>
  <c r="S5" i="13"/>
  <c r="P5" i="13"/>
  <c r="Q6" i="13"/>
  <c r="R6" i="13"/>
  <c r="S6" i="13"/>
  <c r="P6" i="13"/>
  <c r="R282" i="13"/>
  <c r="P282" i="13"/>
  <c r="S282" i="13"/>
  <c r="Q193" i="13"/>
  <c r="R193" i="13"/>
  <c r="P193" i="13"/>
  <c r="S193" i="13"/>
  <c r="P312" i="13"/>
  <c r="R312" i="13"/>
  <c r="S312" i="13"/>
  <c r="S125" i="13"/>
  <c r="R125" i="13"/>
  <c r="Q125" i="13"/>
  <c r="P125" i="13"/>
  <c r="S89" i="13"/>
  <c r="Q89" i="13"/>
  <c r="R89" i="13"/>
  <c r="P89" i="13"/>
  <c r="S41" i="13"/>
  <c r="R41" i="13"/>
  <c r="Q41" i="13"/>
  <c r="P41" i="13"/>
  <c r="Q85" i="13"/>
  <c r="R85" i="13"/>
  <c r="P85" i="13"/>
  <c r="S85" i="13"/>
  <c r="Q23" i="13"/>
  <c r="R23" i="13"/>
  <c r="S23" i="13"/>
  <c r="P23" i="13"/>
  <c r="Q54" i="13"/>
  <c r="R54" i="13"/>
  <c r="S54" i="13"/>
  <c r="P54" i="13"/>
  <c r="Q51" i="13"/>
  <c r="R51" i="13"/>
  <c r="S51" i="13"/>
  <c r="P51" i="13"/>
  <c r="Q233" i="13"/>
  <c r="R233" i="13"/>
  <c r="S233" i="13"/>
  <c r="P233" i="13"/>
  <c r="Q55" i="13"/>
  <c r="R55" i="13"/>
  <c r="P55" i="13"/>
  <c r="S55" i="13"/>
  <c r="Q166" i="13"/>
  <c r="R166" i="13"/>
  <c r="S166" i="13"/>
  <c r="P166" i="13"/>
  <c r="P231" i="13"/>
  <c r="S231" i="13"/>
  <c r="Q231" i="13"/>
  <c r="R231" i="13"/>
  <c r="Q119" i="13"/>
  <c r="R119" i="13"/>
  <c r="S119" i="13"/>
  <c r="P119" i="13"/>
  <c r="R155" i="13"/>
  <c r="S155" i="13"/>
  <c r="P155" i="13"/>
  <c r="Q155" i="13"/>
  <c r="R143" i="13"/>
  <c r="S143" i="13"/>
  <c r="Q143" i="13"/>
  <c r="P143" i="13"/>
  <c r="Q74" i="13"/>
  <c r="R74" i="13"/>
  <c r="S74" i="13"/>
  <c r="P74" i="13"/>
  <c r="R102" i="13"/>
  <c r="S102" i="13"/>
  <c r="P102" i="13"/>
  <c r="S244" i="13"/>
  <c r="Q244" i="13"/>
  <c r="P244" i="13"/>
  <c r="R244" i="13"/>
  <c r="Q108" i="13"/>
  <c r="R108" i="13"/>
  <c r="S108" i="13"/>
  <c r="P108" i="13"/>
  <c r="S226" i="13"/>
  <c r="Q226" i="13"/>
  <c r="R226" i="13"/>
  <c r="P226" i="13"/>
  <c r="S190" i="13"/>
  <c r="R190" i="13"/>
  <c r="Q190" i="13"/>
  <c r="P190" i="13"/>
  <c r="Q132" i="13"/>
  <c r="R132" i="13"/>
  <c r="S132" i="13"/>
  <c r="P132" i="13"/>
  <c r="Q138" i="13"/>
  <c r="R138" i="13"/>
  <c r="S138" i="13"/>
  <c r="P138" i="13"/>
  <c r="P310" i="13"/>
  <c r="R310" i="13"/>
  <c r="S310" i="13"/>
  <c r="S311" i="13"/>
  <c r="R311" i="13"/>
  <c r="P311" i="13"/>
  <c r="Q33" i="13"/>
  <c r="R33" i="13"/>
  <c r="S33" i="13"/>
  <c r="P33" i="13"/>
  <c r="Q99" i="13"/>
  <c r="R99" i="13"/>
  <c r="S99" i="13"/>
  <c r="P99" i="13"/>
  <c r="S34" i="13"/>
  <c r="R34" i="13"/>
  <c r="Q34" i="13"/>
  <c r="P34" i="13"/>
  <c r="Q130" i="13"/>
  <c r="R130" i="13"/>
  <c r="S130" i="13"/>
  <c r="P130" i="13"/>
  <c r="S196" i="13"/>
  <c r="R196" i="13"/>
  <c r="P196" i="13"/>
  <c r="Q196" i="13"/>
  <c r="S295" i="13"/>
  <c r="P295" i="13"/>
  <c r="R295" i="13"/>
  <c r="S26" i="13"/>
  <c r="R26" i="13"/>
  <c r="P26" i="13"/>
  <c r="Q26" i="13"/>
  <c r="R195" i="13"/>
  <c r="S195" i="13"/>
  <c r="P195" i="13"/>
  <c r="Q195" i="13"/>
  <c r="R296" i="13"/>
  <c r="S296" i="13"/>
  <c r="P296" i="13"/>
  <c r="Q187" i="13"/>
  <c r="P187" i="13"/>
  <c r="R187" i="13"/>
  <c r="S187" i="13"/>
  <c r="S129" i="13"/>
  <c r="Q129" i="13"/>
  <c r="P129" i="13"/>
  <c r="R129" i="13"/>
  <c r="R183" i="13"/>
  <c r="S183" i="13"/>
  <c r="Q183" i="13"/>
  <c r="P183" i="13"/>
  <c r="Q64" i="13"/>
  <c r="R64" i="13"/>
  <c r="S64" i="13"/>
  <c r="P64" i="13"/>
  <c r="Q81" i="13"/>
  <c r="R81" i="13"/>
  <c r="P81" i="13"/>
  <c r="S81" i="13"/>
  <c r="S206" i="13"/>
  <c r="P206" i="13"/>
  <c r="Q206" i="13"/>
  <c r="R206" i="13"/>
  <c r="S204" i="13"/>
  <c r="R204" i="13"/>
  <c r="Q204" i="13"/>
  <c r="P204" i="13"/>
  <c r="S216" i="13"/>
  <c r="Q216" i="13"/>
  <c r="R216" i="13"/>
  <c r="P216" i="13"/>
  <c r="Q135" i="13"/>
  <c r="R135" i="13"/>
  <c r="P135" i="13"/>
  <c r="S135" i="13"/>
  <c r="R245" i="13"/>
  <c r="S245" i="13"/>
  <c r="Q245" i="13"/>
  <c r="P245" i="13"/>
  <c r="Q176" i="13"/>
  <c r="R176" i="13"/>
  <c r="S176" i="13"/>
  <c r="P176" i="13"/>
  <c r="Q164" i="13"/>
  <c r="R164" i="13"/>
  <c r="S164" i="13"/>
  <c r="P164" i="13"/>
  <c r="S53" i="13"/>
  <c r="Q53" i="13"/>
  <c r="R53" i="13"/>
  <c r="P53" i="13"/>
  <c r="Q191" i="13"/>
  <c r="R191" i="13"/>
  <c r="S191" i="13"/>
  <c r="P191" i="13"/>
  <c r="Q203" i="13"/>
  <c r="S203" i="13"/>
  <c r="P203" i="13"/>
  <c r="R203" i="13"/>
  <c r="P286" i="13"/>
  <c r="R286" i="13"/>
  <c r="S286" i="13"/>
  <c r="S252" i="13"/>
  <c r="R252" i="13"/>
  <c r="P252" i="13"/>
  <c r="Q13" i="13"/>
  <c r="R13" i="13"/>
  <c r="S13" i="13"/>
  <c r="P13" i="13"/>
  <c r="S91" i="13"/>
  <c r="Q91" i="13"/>
  <c r="P91" i="13"/>
  <c r="R91" i="13"/>
  <c r="Q62" i="13"/>
  <c r="R62" i="13"/>
  <c r="S62" i="13"/>
  <c r="P62" i="13"/>
  <c r="Q148" i="13"/>
  <c r="R148" i="13"/>
  <c r="S148" i="13"/>
  <c r="P148" i="13"/>
  <c r="R294" i="13"/>
  <c r="P294" i="13"/>
  <c r="S294" i="13"/>
  <c r="R56" i="13"/>
  <c r="S56" i="13"/>
  <c r="P56" i="13"/>
  <c r="Q219" i="13"/>
  <c r="R219" i="13"/>
  <c r="S219" i="13"/>
  <c r="P219" i="13"/>
  <c r="R201" i="13"/>
  <c r="P201" i="13"/>
  <c r="S201" i="13"/>
  <c r="Q201" i="13"/>
  <c r="Q68" i="13"/>
  <c r="R68" i="13"/>
  <c r="S68" i="13"/>
  <c r="P68" i="13"/>
  <c r="R241" i="13"/>
  <c r="S241" i="13"/>
  <c r="P241" i="13"/>
  <c r="Q241" i="13"/>
  <c r="Q9" i="13"/>
  <c r="R9" i="13"/>
  <c r="S9" i="13"/>
  <c r="P9" i="13"/>
  <c r="R149" i="13"/>
  <c r="S149" i="13"/>
  <c r="Q149" i="13"/>
  <c r="P149" i="13"/>
  <c r="Q36" i="13"/>
  <c r="R36" i="13"/>
  <c r="S36" i="13"/>
  <c r="P36" i="13"/>
  <c r="S297" i="13"/>
  <c r="R297" i="13"/>
  <c r="P297" i="13"/>
  <c r="S283" i="13"/>
  <c r="P283" i="13"/>
  <c r="R283" i="13"/>
  <c r="Q123" i="13"/>
  <c r="R123" i="13"/>
  <c r="S123" i="13"/>
  <c r="P123" i="13"/>
  <c r="R118" i="13"/>
  <c r="S118" i="13"/>
  <c r="S305" i="13"/>
  <c r="P305" i="13"/>
  <c r="R305" i="13"/>
  <c r="Q86" i="13"/>
  <c r="R86" i="13"/>
  <c r="S86" i="13"/>
  <c r="P86" i="13"/>
  <c r="Q43" i="13"/>
  <c r="R43" i="13"/>
  <c r="S43" i="13"/>
  <c r="P43" i="13"/>
  <c r="S65" i="13"/>
  <c r="R65" i="13"/>
  <c r="Q65" i="13"/>
  <c r="P65" i="13"/>
  <c r="P189" i="13"/>
  <c r="R189" i="13"/>
  <c r="S189" i="13"/>
  <c r="Q189" i="13"/>
  <c r="P274" i="13"/>
  <c r="R274" i="13"/>
  <c r="S274" i="13"/>
  <c r="Q78" i="13"/>
  <c r="R78" i="13"/>
  <c r="S78" i="13"/>
  <c r="P78" i="13"/>
  <c r="S209" i="13"/>
  <c r="Q209" i="13"/>
  <c r="R209" i="13"/>
  <c r="P209" i="13"/>
  <c r="S273" i="13"/>
  <c r="R273" i="13"/>
  <c r="P273" i="13"/>
  <c r="Q235" i="13"/>
  <c r="R235" i="13"/>
  <c r="P235" i="13"/>
  <c r="S235" i="13"/>
  <c r="R161" i="13"/>
  <c r="S161" i="13"/>
  <c r="P161" i="13"/>
  <c r="Q80" i="13"/>
  <c r="R80" i="13"/>
  <c r="S80" i="13"/>
  <c r="P80" i="13"/>
  <c r="R167" i="13"/>
  <c r="S167" i="13"/>
  <c r="P167" i="13"/>
  <c r="Q167" i="13"/>
  <c r="F3" i="9" l="1"/>
  <c r="F4" i="9"/>
  <c r="F1" i="9"/>
  <c r="P19" i="8" s="1" a="1"/>
  <c r="P19" i="8" s="1"/>
  <c r="F2" i="9"/>
  <c r="P20" i="8" l="1" a="1"/>
  <c r="P20" i="8" s="1"/>
  <c r="P21" i="8" a="1"/>
  <c r="P21" i="8" s="1"/>
  <c r="P22" i="8" a="1"/>
  <c r="P22"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<sst xmlns="http://schemas.openxmlformats.org/spreadsheetml/2006/main" count="18582" uniqueCount="2039">
  <si>
    <t>武石体育館</t>
  </si>
  <si>
    <t>武石同和対策集会所</t>
  </si>
  <si>
    <t>武石温泉うつくしの湯</t>
  </si>
  <si>
    <t>武石巣栗渓谷緑の広場</t>
  </si>
  <si>
    <t>武石番所ヶ原スキー場</t>
  </si>
  <si>
    <t>武石診療所</t>
  </si>
  <si>
    <t>武石地域自治センター</t>
  </si>
  <si>
    <t>真田運動公園屋内ゲートボール場</t>
  </si>
  <si>
    <t>真田体育館</t>
  </si>
  <si>
    <t>真田図書館</t>
  </si>
  <si>
    <t>真田生涯学習館</t>
  </si>
  <si>
    <t>傍陽ふるさと公園</t>
  </si>
  <si>
    <t>真田農林産物展示販売施設</t>
  </si>
  <si>
    <t>ゆきむら夢工房</t>
  </si>
  <si>
    <t>真田古城緑地広場（古城庵）</t>
    <rPh sb="0" eb="2">
      <t>サナダ</t>
    </rPh>
    <rPh sb="2" eb="4">
      <t>コジョウ</t>
    </rPh>
    <rPh sb="4" eb="6">
      <t>リョクチ</t>
    </rPh>
    <rPh sb="6" eb="8">
      <t>ヒロバ</t>
    </rPh>
    <phoneticPr fontId="3"/>
  </si>
  <si>
    <t>菅平高原自然館</t>
  </si>
  <si>
    <t>真田保健センター</t>
  </si>
  <si>
    <t>真田地域自治センター</t>
  </si>
  <si>
    <t>-</t>
  </si>
  <si>
    <t>本原地区コミュニティセンター</t>
  </si>
  <si>
    <t>大塩体育館</t>
  </si>
  <si>
    <t>依田窪プール</t>
  </si>
  <si>
    <t>丸子北部体育館</t>
  </si>
  <si>
    <t>丸子総合体育館</t>
  </si>
  <si>
    <t>丸子図書館</t>
  </si>
  <si>
    <t>信州国際音楽村</t>
  </si>
  <si>
    <t>丸子農産物直売加工施設</t>
  </si>
  <si>
    <t>丸子福祉センター</t>
  </si>
  <si>
    <t>丸子保健センター</t>
  </si>
  <si>
    <t>丸子子育てサロン</t>
  </si>
  <si>
    <t>辰ノ口同和対策集会所</t>
  </si>
  <si>
    <t>丸子地域自治センター</t>
  </si>
  <si>
    <t>市民の森公園（体育館）</t>
  </si>
  <si>
    <t>上田古戦場公園室内多目的運動場</t>
  </si>
  <si>
    <t>上野が丘社会体育館</t>
  </si>
  <si>
    <t>川西社会体育館</t>
  </si>
  <si>
    <t>自然運動公園（アーチェリー場）</t>
    <rPh sb="13" eb="14">
      <t>ジョウ</t>
    </rPh>
    <phoneticPr fontId="3"/>
  </si>
  <si>
    <t>自然運動公園（プール）</t>
  </si>
  <si>
    <t>自然運動公園（室内多目的運動場）</t>
    <rPh sb="7" eb="9">
      <t>シツナイ</t>
    </rPh>
    <rPh sb="9" eb="12">
      <t>タモクテキ</t>
    </rPh>
    <rPh sb="12" eb="14">
      <t>ウンドウ</t>
    </rPh>
    <rPh sb="14" eb="15">
      <t>ジョウ</t>
    </rPh>
    <phoneticPr fontId="3"/>
  </si>
  <si>
    <t>自然運動公園（総合体育館）</t>
    <rPh sb="7" eb="9">
      <t>ソウゴウ</t>
    </rPh>
    <rPh sb="9" eb="12">
      <t>タイイクカン</t>
    </rPh>
    <phoneticPr fontId="3"/>
  </si>
  <si>
    <t>上田城跡公園相撲場</t>
  </si>
  <si>
    <t>上田城跡公園弓道場</t>
  </si>
  <si>
    <t>上田城跡公園第二体育館</t>
  </si>
  <si>
    <t>上田城跡公園体育館</t>
  </si>
  <si>
    <t>上田城跡公園野球場</t>
  </si>
  <si>
    <t>市立博物館別館（旧山本鼎記念館）</t>
    <rPh sb="0" eb="5">
      <t>シリツハクブツカン</t>
    </rPh>
    <rPh sb="5" eb="7">
      <t>ベッカン</t>
    </rPh>
    <rPh sb="8" eb="9">
      <t>キュウ</t>
    </rPh>
    <rPh sb="9" eb="12">
      <t>ヤマモトカナエ</t>
    </rPh>
    <rPh sb="12" eb="14">
      <t>キネン</t>
    </rPh>
    <rPh sb="14" eb="15">
      <t>カン</t>
    </rPh>
    <phoneticPr fontId="3"/>
  </si>
  <si>
    <t>武石ともしび博物館</t>
  </si>
  <si>
    <t>信濃国分寺資料館</t>
  </si>
  <si>
    <t>市立博物館分室（旧丸山亭）</t>
  </si>
  <si>
    <t>丸子文化会館</t>
  </si>
  <si>
    <t>上田文化会館</t>
  </si>
  <si>
    <t>上田情報ライブラリー</t>
  </si>
  <si>
    <t>武石公民館</t>
  </si>
  <si>
    <t>真田中央公民館</t>
  </si>
  <si>
    <t>丸子公民館</t>
  </si>
  <si>
    <t>川西公民館</t>
  </si>
  <si>
    <t>上野が丘公民館</t>
  </si>
  <si>
    <t>塩尻地区公民館</t>
  </si>
  <si>
    <t>西部公民館</t>
  </si>
  <si>
    <t>神川地区公民館</t>
  </si>
  <si>
    <t>長児童クラブ</t>
  </si>
  <si>
    <t>傍陽児童クラブ</t>
  </si>
  <si>
    <t>本原児童クラブ</t>
  </si>
  <si>
    <t>塩川児童クラブ</t>
  </si>
  <si>
    <t>丸子中央児童クラブ</t>
  </si>
  <si>
    <t>丸子北児童クラブ</t>
  </si>
  <si>
    <t>神川児童クラブ</t>
  </si>
  <si>
    <t>塩尻児童クラブ</t>
  </si>
  <si>
    <t>西部児童クラブ</t>
  </si>
  <si>
    <t>清明児童クラブ</t>
  </si>
  <si>
    <t>川辺児童クラブ</t>
  </si>
  <si>
    <t>東部児童クラブ</t>
  </si>
  <si>
    <t>浦里児童クラブ</t>
  </si>
  <si>
    <t>中塩田児童クラブ</t>
  </si>
  <si>
    <t>豊殿児童クラブ</t>
  </si>
  <si>
    <t>学童保育所ピーターパン</t>
  </si>
  <si>
    <t>神川児童センター</t>
  </si>
  <si>
    <t>神科児童センター</t>
  </si>
  <si>
    <t>大星児童センター</t>
  </si>
  <si>
    <t>東塩田児童センター</t>
  </si>
  <si>
    <t>秋和児童センター</t>
  </si>
  <si>
    <t>川辺町児童センター</t>
  </si>
  <si>
    <t>真田児童館</t>
  </si>
  <si>
    <t>下丸子児童館</t>
  </si>
  <si>
    <t>緑が丘児童館</t>
  </si>
  <si>
    <t>朝日が丘児童館</t>
  </si>
  <si>
    <t>武石ふれあい教室</t>
  </si>
  <si>
    <t>常磐城ふれあい教室</t>
  </si>
  <si>
    <t>丸子学校給食センター</t>
  </si>
  <si>
    <t>第二学校給食センター</t>
  </si>
  <si>
    <t>第一学校給食センター</t>
  </si>
  <si>
    <t>菅平小中学校教職員住宅</t>
  </si>
  <si>
    <t>市教委教員住宅</t>
  </si>
  <si>
    <t>上田城跡公園</t>
  </si>
  <si>
    <t>上田駅温泉口自転車等駐車場</t>
  </si>
  <si>
    <t>上田駅お城口自転車等駐車場</t>
  </si>
  <si>
    <t>上田駅お城口自動車駐車場</t>
  </si>
  <si>
    <t>上田駅お城口第二自動車駐車場</t>
  </si>
  <si>
    <t>別所温泉森林公園</t>
  </si>
  <si>
    <t>真田林業会館</t>
  </si>
  <si>
    <t>地産地消振興施設</t>
  </si>
  <si>
    <t>農産物総合集出荷施設</t>
    <rPh sb="5" eb="6">
      <t>シュウ</t>
    </rPh>
    <phoneticPr fontId="3"/>
  </si>
  <si>
    <t>中吉田本しめじ周年栽培施設</t>
  </si>
  <si>
    <t>伊勢山本しめじ周年栽培施設</t>
  </si>
  <si>
    <t>宮之上なめこ周年発生施設</t>
  </si>
  <si>
    <t>伊勢山共同畜舎</t>
  </si>
  <si>
    <t>農林漁業体験実習館（ささらの湯）</t>
  </si>
  <si>
    <t>多目的研修集会施設前山会館</t>
  </si>
  <si>
    <t>塩田の里交流館</t>
  </si>
  <si>
    <t>池波正太郎真田太平記館</t>
  </si>
  <si>
    <t>真田子育て支援センター</t>
  </si>
  <si>
    <t>中丸子子育て支援センター</t>
  </si>
  <si>
    <t>泉田子育て支援センター</t>
  </si>
  <si>
    <t>神科子育て支援センター</t>
  </si>
  <si>
    <t>中央子育て支援センター</t>
  </si>
  <si>
    <t>子育て支援施設（ゆりかご）</t>
  </si>
  <si>
    <t>ちぐさ幼稚園</t>
  </si>
  <si>
    <t>武石保育園</t>
  </si>
  <si>
    <t>すがだいら保育園</t>
  </si>
  <si>
    <t>そえひ保育園</t>
  </si>
  <si>
    <t>さなだ保育園</t>
  </si>
  <si>
    <t>塩川保育園</t>
  </si>
  <si>
    <t>長瀬保育園</t>
  </si>
  <si>
    <t>依田保育園</t>
  </si>
  <si>
    <t>中丸子保育園</t>
  </si>
  <si>
    <t>室賀保育園</t>
  </si>
  <si>
    <t>浦里保育園</t>
  </si>
  <si>
    <t>塩田北保育園</t>
  </si>
  <si>
    <t>西塩田保育園</t>
  </si>
  <si>
    <t>東塩田保育園</t>
  </si>
  <si>
    <t>塩田中央保育園</t>
  </si>
  <si>
    <t>泉田保育園</t>
  </si>
  <si>
    <t>下之条保育園</t>
  </si>
  <si>
    <t>川辺保育園</t>
  </si>
  <si>
    <t>城下保育園</t>
  </si>
  <si>
    <t>豊殿保育園</t>
  </si>
  <si>
    <t>神科第二保育園</t>
  </si>
  <si>
    <t>神科第一保育園</t>
  </si>
  <si>
    <t>国分保育園</t>
  </si>
  <si>
    <t>塩尻保育園</t>
  </si>
  <si>
    <t>北保育園</t>
  </si>
  <si>
    <t>南部保育園</t>
  </si>
  <si>
    <t>東部保育園</t>
  </si>
  <si>
    <t>北常田福祉住宅</t>
  </si>
  <si>
    <t>泉町福祉住宅</t>
  </si>
  <si>
    <t>ふれあい福祉センター</t>
  </si>
  <si>
    <t>不燃物処理資源化施設</t>
  </si>
  <si>
    <t>中央解放会館</t>
  </si>
  <si>
    <t>まほろばの里交流会館</t>
  </si>
  <si>
    <t>上田市役所東庁舎</t>
  </si>
  <si>
    <t>観光会館</t>
  </si>
  <si>
    <t>川西地域自治センター</t>
  </si>
  <si>
    <t>塩田地域自治センター</t>
  </si>
  <si>
    <t>豊殿地域自治センター</t>
  </si>
  <si>
    <t>農村環境改善センター</t>
  </si>
  <si>
    <t>上田市立美術館</t>
    <rPh sb="0" eb="2">
      <t>ウエダ</t>
    </rPh>
    <phoneticPr fontId="3"/>
  </si>
  <si>
    <t>大塩温泉共同浴場</t>
    <rPh sb="0" eb="2">
      <t>オオシオ</t>
    </rPh>
    <rPh sb="2" eb="4">
      <t>オンセン</t>
    </rPh>
    <rPh sb="4" eb="6">
      <t>キョウドウ</t>
    </rPh>
    <rPh sb="6" eb="8">
      <t>ヨクジョウ</t>
    </rPh>
    <phoneticPr fontId="2"/>
  </si>
  <si>
    <t>特定目的賃貸住宅フラット堀ノ内</t>
  </si>
  <si>
    <t>特定目的賃貸住宅グリーンハイツ片羽</t>
  </si>
  <si>
    <t>辰ノ口池ノ平団地</t>
  </si>
  <si>
    <t>材木町団地</t>
  </si>
  <si>
    <t>神科団地</t>
  </si>
  <si>
    <t>前山団地</t>
  </si>
  <si>
    <t>片羽団地</t>
  </si>
  <si>
    <t>中之条団地</t>
  </si>
  <si>
    <t>施設コード</t>
    <rPh sb="0" eb="2">
      <t>シセツ</t>
    </rPh>
    <phoneticPr fontId="3"/>
  </si>
  <si>
    <t>城南公民館（城南解放会館）</t>
    <rPh sb="6" eb="8">
      <t>ジョウナン</t>
    </rPh>
    <rPh sb="8" eb="10">
      <t>カイホウ</t>
    </rPh>
    <rPh sb="10" eb="12">
      <t>カイカン</t>
    </rPh>
    <phoneticPr fontId="2"/>
  </si>
  <si>
    <t>塩田公民館（塩田解放会館）</t>
    <rPh sb="6" eb="8">
      <t>シオダ</t>
    </rPh>
    <rPh sb="8" eb="10">
      <t>カイホウ</t>
    </rPh>
    <rPh sb="10" eb="12">
      <t>カイカン</t>
    </rPh>
    <phoneticPr fontId="2"/>
  </si>
  <si>
    <t>合計</t>
    <rPh sb="0" eb="2">
      <t>ゴウケイ</t>
    </rPh>
    <phoneticPr fontId="3"/>
  </si>
  <si>
    <t>耐震性</t>
    <rPh sb="0" eb="3">
      <t>タイシンセイ</t>
    </rPh>
    <phoneticPr fontId="11"/>
  </si>
  <si>
    <t>円</t>
    <rPh sb="0" eb="1">
      <t>エン</t>
    </rPh>
    <phoneticPr fontId="11"/>
  </si>
  <si>
    <t>延床面積</t>
    <rPh sb="0" eb="2">
      <t>ノベユカ</t>
    </rPh>
    <rPh sb="2" eb="4">
      <t>メンセキ</t>
    </rPh>
    <phoneticPr fontId="11"/>
  </si>
  <si>
    <t>⑤</t>
    <phoneticPr fontId="11"/>
  </si>
  <si>
    <t>④</t>
    <phoneticPr fontId="11"/>
  </si>
  <si>
    <t>③</t>
    <phoneticPr fontId="11"/>
  </si>
  <si>
    <t>②</t>
    <phoneticPr fontId="11"/>
  </si>
  <si>
    <t>収入合計</t>
    <rPh sb="0" eb="2">
      <t>シュウニュウ</t>
    </rPh>
    <rPh sb="2" eb="4">
      <t>ゴウケイ</t>
    </rPh>
    <phoneticPr fontId="11"/>
  </si>
  <si>
    <t>減価償却額</t>
    <rPh sb="0" eb="2">
      <t>ゲンカ</t>
    </rPh>
    <rPh sb="2" eb="4">
      <t>ショウキャク</t>
    </rPh>
    <rPh sb="4" eb="5">
      <t>ガク</t>
    </rPh>
    <phoneticPr fontId="11"/>
  </si>
  <si>
    <t>その他の収入</t>
    <rPh sb="2" eb="3">
      <t>タ</t>
    </rPh>
    <rPh sb="4" eb="6">
      <t>シュウニュウ</t>
    </rPh>
    <phoneticPr fontId="11"/>
  </si>
  <si>
    <t>維持管理費</t>
    <rPh sb="0" eb="2">
      <t>イジ</t>
    </rPh>
    <rPh sb="2" eb="5">
      <t>カンリヒ</t>
    </rPh>
    <phoneticPr fontId="11"/>
  </si>
  <si>
    <t>収入の部</t>
    <rPh sb="0" eb="2">
      <t>シュウニュウ</t>
    </rPh>
    <rPh sb="3" eb="4">
      <t>ブ</t>
    </rPh>
    <phoneticPr fontId="11"/>
  </si>
  <si>
    <t>収支の実績</t>
    <rPh sb="0" eb="2">
      <t>シュウシ</t>
    </rPh>
    <rPh sb="3" eb="5">
      <t>ジッセキ</t>
    </rPh>
    <phoneticPr fontId="11"/>
  </si>
  <si>
    <t>①</t>
    <phoneticPr fontId="11"/>
  </si>
  <si>
    <t>５　利用状況と施設管理コストの実績</t>
    <rPh sb="2" eb="4">
      <t>リヨウ</t>
    </rPh>
    <rPh sb="4" eb="6">
      <t>ジョウキョウ</t>
    </rPh>
    <rPh sb="7" eb="9">
      <t>シセツ</t>
    </rPh>
    <rPh sb="9" eb="11">
      <t>カンリ</t>
    </rPh>
    <rPh sb="15" eb="17">
      <t>ジッセキ</t>
    </rPh>
    <phoneticPr fontId="11"/>
  </si>
  <si>
    <t>エレベーター、昇降機</t>
    <rPh sb="7" eb="10">
      <t>ショウコウキ</t>
    </rPh>
    <phoneticPr fontId="11"/>
  </si>
  <si>
    <t>⑥</t>
    <phoneticPr fontId="11"/>
  </si>
  <si>
    <t>雨水・地下水等利用</t>
    <rPh sb="0" eb="2">
      <t>ウスイ</t>
    </rPh>
    <rPh sb="3" eb="6">
      <t>チカスイ</t>
    </rPh>
    <rPh sb="6" eb="7">
      <t>トウ</t>
    </rPh>
    <rPh sb="7" eb="9">
      <t>リヨウ</t>
    </rPh>
    <phoneticPr fontId="11"/>
  </si>
  <si>
    <t>緑化、緑地</t>
    <rPh sb="0" eb="2">
      <t>リョクカ</t>
    </rPh>
    <rPh sb="3" eb="5">
      <t>リョクチ</t>
    </rPh>
    <phoneticPr fontId="11"/>
  </si>
  <si>
    <t>照明のＬＥＤ化</t>
    <rPh sb="0" eb="2">
      <t>ショウメイ</t>
    </rPh>
    <rPh sb="6" eb="7">
      <t>カ</t>
    </rPh>
    <phoneticPr fontId="11"/>
  </si>
  <si>
    <t>再生可能エネルギーによる熱利用設備</t>
    <rPh sb="0" eb="2">
      <t>サイセイ</t>
    </rPh>
    <rPh sb="2" eb="4">
      <t>カノウ</t>
    </rPh>
    <rPh sb="12" eb="13">
      <t>ネツ</t>
    </rPh>
    <rPh sb="13" eb="15">
      <t>リヨウ</t>
    </rPh>
    <rPh sb="15" eb="17">
      <t>セツビ</t>
    </rPh>
    <phoneticPr fontId="11"/>
  </si>
  <si>
    <t>再生可能エネルギーによる発電設備</t>
    <rPh sb="0" eb="2">
      <t>サイセイ</t>
    </rPh>
    <rPh sb="2" eb="4">
      <t>カノウ</t>
    </rPh>
    <rPh sb="12" eb="14">
      <t>ハツデン</t>
    </rPh>
    <rPh sb="14" eb="16">
      <t>セツビ</t>
    </rPh>
    <phoneticPr fontId="11"/>
  </si>
  <si>
    <t>４　環境配慮設備</t>
    <phoneticPr fontId="11"/>
  </si>
  <si>
    <t>３　バリアフリー、ユニバーサルデザイン対応</t>
    <rPh sb="19" eb="21">
      <t>タイオウ</t>
    </rPh>
    <phoneticPr fontId="11"/>
  </si>
  <si>
    <t>その他</t>
    <rPh sb="2" eb="3">
      <t>タ</t>
    </rPh>
    <phoneticPr fontId="11"/>
  </si>
  <si>
    <t>毎年</t>
    <rPh sb="0" eb="2">
      <t>マイネン</t>
    </rPh>
    <phoneticPr fontId="11"/>
  </si>
  <si>
    <t>毎月</t>
    <rPh sb="0" eb="2">
      <t>マイツキ</t>
    </rPh>
    <phoneticPr fontId="11"/>
  </si>
  <si>
    <t>毎週</t>
    <rPh sb="0" eb="2">
      <t>マイシュウ</t>
    </rPh>
    <phoneticPr fontId="11"/>
  </si>
  <si>
    <t>休館日</t>
    <rPh sb="0" eb="2">
      <t>キュウカン</t>
    </rPh>
    <rPh sb="2" eb="3">
      <t>ビ</t>
    </rPh>
    <phoneticPr fontId="11"/>
  </si>
  <si>
    <t>⑮</t>
    <phoneticPr fontId="11"/>
  </si>
  <si>
    <t>避難所指定</t>
    <rPh sb="0" eb="3">
      <t>ヒナンジョ</t>
    </rPh>
    <rPh sb="3" eb="5">
      <t>シテイ</t>
    </rPh>
    <phoneticPr fontId="11"/>
  </si>
  <si>
    <t>⑬</t>
    <phoneticPr fontId="11"/>
  </si>
  <si>
    <t>駐車可能数</t>
    <rPh sb="0" eb="2">
      <t>チュウシャ</t>
    </rPh>
    <rPh sb="2" eb="4">
      <t>カノウ</t>
    </rPh>
    <rPh sb="4" eb="5">
      <t>スウ</t>
    </rPh>
    <phoneticPr fontId="11"/>
  </si>
  <si>
    <t>⑫</t>
    <phoneticPr fontId="11"/>
  </si>
  <si>
    <t>⑪</t>
    <phoneticPr fontId="11"/>
  </si>
  <si>
    <t>⑩</t>
    <phoneticPr fontId="11"/>
  </si>
  <si>
    <t>終了時間</t>
    <rPh sb="0" eb="2">
      <t>シュウリョウ</t>
    </rPh>
    <rPh sb="2" eb="4">
      <t>ジカン</t>
    </rPh>
    <phoneticPr fontId="11"/>
  </si>
  <si>
    <t>⑭</t>
    <phoneticPr fontId="11"/>
  </si>
  <si>
    <t>⑨</t>
    <phoneticPr fontId="11"/>
  </si>
  <si>
    <t>⑦</t>
    <phoneticPr fontId="11"/>
  </si>
  <si>
    <t>利用圏域分類</t>
    <rPh sb="0" eb="2">
      <t>リヨウ</t>
    </rPh>
    <rPh sb="2" eb="4">
      <t>ケンイキ</t>
    </rPh>
    <rPh sb="4" eb="6">
      <t>ブンルイ</t>
    </rPh>
    <phoneticPr fontId="11"/>
  </si>
  <si>
    <t>経過年数</t>
    <rPh sb="0" eb="2">
      <t>ケイカ</t>
    </rPh>
    <rPh sb="2" eb="4">
      <t>ネンスウ</t>
    </rPh>
    <phoneticPr fontId="11"/>
  </si>
  <si>
    <t>建築年月日</t>
    <rPh sb="0" eb="2">
      <t>ケンチク</t>
    </rPh>
    <rPh sb="2" eb="5">
      <t>ネンガッピ</t>
    </rPh>
    <phoneticPr fontId="11"/>
  </si>
  <si>
    <t>2　建物情報</t>
    <rPh sb="2" eb="4">
      <t>タテモノ</t>
    </rPh>
    <rPh sb="4" eb="6">
      <t>ジョウホウ</t>
    </rPh>
    <phoneticPr fontId="11"/>
  </si>
  <si>
    <t>所在地</t>
    <rPh sb="0" eb="3">
      <t>ショザイチ</t>
    </rPh>
    <phoneticPr fontId="11"/>
  </si>
  <si>
    <t>施設名称</t>
    <rPh sb="0" eb="2">
      <t>シセツ</t>
    </rPh>
    <rPh sb="2" eb="4">
      <t>メイショウ</t>
    </rPh>
    <phoneticPr fontId="11"/>
  </si>
  <si>
    <t>１　施設基本情報</t>
    <rPh sb="2" eb="4">
      <t>シセツ</t>
    </rPh>
    <rPh sb="4" eb="6">
      <t>キホン</t>
    </rPh>
    <rPh sb="6" eb="8">
      <t>ジョウホウ</t>
    </rPh>
    <phoneticPr fontId="11"/>
  </si>
  <si>
    <t>現在</t>
    <rPh sb="0" eb="2">
      <t>ゲンザイ</t>
    </rPh>
    <phoneticPr fontId="11"/>
  </si>
  <si>
    <t>⑧</t>
    <phoneticPr fontId="3"/>
  </si>
  <si>
    <t>㎡</t>
    <phoneticPr fontId="3"/>
  </si>
  <si>
    <t>土砂災害警戒区域</t>
    <rPh sb="0" eb="4">
      <t>ドシャサイガイ</t>
    </rPh>
    <rPh sb="4" eb="8">
      <t>ケイカイクイキ</t>
    </rPh>
    <phoneticPr fontId="11"/>
  </si>
  <si>
    <t>想定浸水深</t>
    <phoneticPr fontId="11"/>
  </si>
  <si>
    <t>台</t>
    <rPh sb="0" eb="1">
      <t>ダイ</t>
    </rPh>
    <phoneticPr fontId="3"/>
  </si>
  <si>
    <t>運営形態</t>
    <phoneticPr fontId="3"/>
  </si>
  <si>
    <t>⑤</t>
    <phoneticPr fontId="3"/>
  </si>
  <si>
    <t>用途地域</t>
    <phoneticPr fontId="11"/>
  </si>
  <si>
    <t>敷地面積</t>
    <rPh sb="0" eb="4">
      <t>シキチメンセキ</t>
    </rPh>
    <phoneticPr fontId="11"/>
  </si>
  <si>
    <t>～</t>
    <phoneticPr fontId="3"/>
  </si>
  <si>
    <t>開館時間</t>
    <phoneticPr fontId="3"/>
  </si>
  <si>
    <t>開始時間</t>
    <rPh sb="0" eb="2">
      <t>カイシ</t>
    </rPh>
    <rPh sb="2" eb="4">
      <t>ジカン</t>
    </rPh>
    <phoneticPr fontId="3"/>
  </si>
  <si>
    <t>建物所有者</t>
    <rPh sb="0" eb="2">
      <t>タテモノ</t>
    </rPh>
    <rPh sb="2" eb="5">
      <t>ショユウシャ</t>
    </rPh>
    <phoneticPr fontId="3"/>
  </si>
  <si>
    <t>⑯</t>
    <phoneticPr fontId="11"/>
  </si>
  <si>
    <t>開館日数</t>
    <rPh sb="0" eb="2">
      <t>カイカン</t>
    </rPh>
    <rPh sb="2" eb="3">
      <t>ビ</t>
    </rPh>
    <rPh sb="3" eb="4">
      <t>スウ</t>
    </rPh>
    <phoneticPr fontId="11"/>
  </si>
  <si>
    <t>日</t>
    <rPh sb="0" eb="1">
      <t>ニチ</t>
    </rPh>
    <phoneticPr fontId="11"/>
  </si>
  <si>
    <t>一日あたりコスト</t>
    <rPh sb="0" eb="2">
      <t>イチニチ</t>
    </rPh>
    <phoneticPr fontId="11"/>
  </si>
  <si>
    <t>年間利用者数</t>
    <rPh sb="0" eb="2">
      <t>ネンカン</t>
    </rPh>
    <rPh sb="2" eb="4">
      <t>リヨウ</t>
    </rPh>
    <rPh sb="4" eb="5">
      <t>シャ</t>
    </rPh>
    <rPh sb="5" eb="6">
      <t>スウ</t>
    </rPh>
    <phoneticPr fontId="11"/>
  </si>
  <si>
    <t>人</t>
    <rPh sb="0" eb="1">
      <t>ニン</t>
    </rPh>
    <phoneticPr fontId="11"/>
  </si>
  <si>
    <t>利用者一人あたりコスト</t>
    <rPh sb="0" eb="3">
      <t>リヨウシャ</t>
    </rPh>
    <rPh sb="3" eb="5">
      <t>ヒトリ</t>
    </rPh>
    <phoneticPr fontId="11"/>
  </si>
  <si>
    <t>人口</t>
    <rPh sb="0" eb="2">
      <t>ジンコウ</t>
    </rPh>
    <phoneticPr fontId="11"/>
  </si>
  <si>
    <t>市民一人あたりコスト</t>
    <rPh sb="0" eb="2">
      <t>シミン</t>
    </rPh>
    <rPh sb="2" eb="4">
      <t>ヒトリ</t>
    </rPh>
    <phoneticPr fontId="11"/>
  </si>
  <si>
    <t>㎡</t>
    <phoneticPr fontId="11"/>
  </si>
  <si>
    <t>延床面積1㎡あたりコスト</t>
    <rPh sb="0" eb="2">
      <t>ノベユカ</t>
    </rPh>
    <rPh sb="2" eb="4">
      <t>メンセキ</t>
    </rPh>
    <phoneticPr fontId="11"/>
  </si>
  <si>
    <t>支出の部</t>
    <rPh sb="0" eb="2">
      <t>シシュツ</t>
    </rPh>
    <rPh sb="3" eb="4">
      <t>ブ</t>
    </rPh>
    <phoneticPr fontId="11"/>
  </si>
  <si>
    <t>開館日数</t>
    <rPh sb="0" eb="2">
      <t>カイカン</t>
    </rPh>
    <rPh sb="2" eb="4">
      <t>ニッスウ</t>
    </rPh>
    <phoneticPr fontId="3"/>
  </si>
  <si>
    <t>年間利用者数</t>
    <rPh sb="0" eb="6">
      <t>ネンカンリヨウシャスウ</t>
    </rPh>
    <phoneticPr fontId="3"/>
  </si>
  <si>
    <t>⑦</t>
    <phoneticPr fontId="3"/>
  </si>
  <si>
    <t>⑨</t>
    <phoneticPr fontId="3"/>
  </si>
  <si>
    <t>① 通路（スロープ、通路幅、床面、点字）</t>
    <phoneticPr fontId="3"/>
  </si>
  <si>
    <t>② 階段（手すり、段差の識別）</t>
    <phoneticPr fontId="3"/>
  </si>
  <si>
    <t>③ 多目的トイレ（設置、オストメイト対応）</t>
    <rPh sb="9" eb="11">
      <t>セッチ</t>
    </rPh>
    <phoneticPr fontId="3"/>
  </si>
  <si>
    <t>④ 案内標示（標示、点字、音声）</t>
    <rPh sb="7" eb="9">
      <t>ヒョウジ</t>
    </rPh>
    <phoneticPr fontId="3"/>
  </si>
  <si>
    <t>通路（スロープ、通路幅、床面、点字）</t>
    <phoneticPr fontId="11"/>
  </si>
  <si>
    <t>階段（手すり、段差の識別））</t>
    <rPh sb="0" eb="2">
      <t>カイダン</t>
    </rPh>
    <rPh sb="3" eb="4">
      <t>テ</t>
    </rPh>
    <rPh sb="7" eb="9">
      <t>ダンサ</t>
    </rPh>
    <rPh sb="10" eb="12">
      <t>シキベツ</t>
    </rPh>
    <phoneticPr fontId="11"/>
  </si>
  <si>
    <t>多目的トイレ（設置、オストメイト対応）</t>
    <rPh sb="0" eb="3">
      <t>タモクテキ</t>
    </rPh>
    <rPh sb="7" eb="9">
      <t>セッチ</t>
    </rPh>
    <rPh sb="16" eb="18">
      <t>タイオウ</t>
    </rPh>
    <phoneticPr fontId="11"/>
  </si>
  <si>
    <t>案内標示（標示、点字、音声）</t>
    <rPh sb="0" eb="2">
      <t>アンナイ</t>
    </rPh>
    <rPh sb="2" eb="4">
      <t>ヒョウジ</t>
    </rPh>
    <rPh sb="5" eb="7">
      <t>ヒョウジ</t>
    </rPh>
    <rPh sb="8" eb="10">
      <t>テンジ</t>
    </rPh>
    <rPh sb="11" eb="13">
      <t>オンセイ</t>
    </rPh>
    <phoneticPr fontId="11"/>
  </si>
  <si>
    <t>専用駐車場区画数</t>
    <rPh sb="0" eb="2">
      <t>センヨウ</t>
    </rPh>
    <rPh sb="2" eb="5">
      <t>チュウシャジョウ</t>
    </rPh>
    <rPh sb="5" eb="7">
      <t>クカク</t>
    </rPh>
    <rPh sb="7" eb="8">
      <t>カズ</t>
    </rPh>
    <phoneticPr fontId="11"/>
  </si>
  <si>
    <t>⑥</t>
    <phoneticPr fontId="3"/>
  </si>
  <si>
    <t>一日当たりのコスト</t>
    <rPh sb="0" eb="3">
      <t>イチニチア</t>
    </rPh>
    <phoneticPr fontId="3"/>
  </si>
  <si>
    <t>利用者一人当たりのコスト</t>
    <rPh sb="0" eb="3">
      <t>リヨウシャ</t>
    </rPh>
    <rPh sb="3" eb="6">
      <t>ヒトリア</t>
    </rPh>
    <phoneticPr fontId="3"/>
  </si>
  <si>
    <t>市民一人当たりのコスト</t>
    <rPh sb="0" eb="5">
      <t>シミンヒトリア</t>
    </rPh>
    <phoneticPr fontId="3"/>
  </si>
  <si>
    <t>延床面積1㎡当たりのコスト</t>
    <rPh sb="0" eb="4">
      <t>ノベユカメンセキ</t>
    </rPh>
    <rPh sb="5" eb="7">
      <t>ヘイベイア</t>
    </rPh>
    <phoneticPr fontId="3"/>
  </si>
  <si>
    <t>延床面積</t>
    <rPh sb="0" eb="4">
      <t>ノベユカメンセキ</t>
    </rPh>
    <phoneticPr fontId="3"/>
  </si>
  <si>
    <t>維持管理費</t>
    <rPh sb="0" eb="5">
      <t>イジカンリヒ</t>
    </rPh>
    <phoneticPr fontId="3"/>
  </si>
  <si>
    <t>減価償却額</t>
    <rPh sb="0" eb="5">
      <t>ゲンカショウキャクガク</t>
    </rPh>
    <phoneticPr fontId="3"/>
  </si>
  <si>
    <t>市　：　収入合計</t>
    <rPh sb="0" eb="1">
      <t>シ</t>
    </rPh>
    <rPh sb="4" eb="8">
      <t>シュウニュウゴウケイ</t>
    </rPh>
    <phoneticPr fontId="3"/>
  </si>
  <si>
    <t>市　：　支出合計</t>
    <rPh sb="0" eb="1">
      <t>シ</t>
    </rPh>
    <phoneticPr fontId="3"/>
  </si>
  <si>
    <t>施設使用料
（受益者負担分）</t>
    <phoneticPr fontId="3"/>
  </si>
  <si>
    <t>その他の収入</t>
    <phoneticPr fontId="3"/>
  </si>
  <si>
    <t>施設名称</t>
    <rPh sb="0" eb="4">
      <t>シセツメイショウ</t>
    </rPh>
    <phoneticPr fontId="3"/>
  </si>
  <si>
    <t>利用状況等</t>
    <rPh sb="0" eb="4">
      <t>リヨウジョウキョウ</t>
    </rPh>
    <rPh sb="4" eb="5">
      <t>トウ</t>
    </rPh>
    <phoneticPr fontId="3"/>
  </si>
  <si>
    <t>単位当たり年間コスト</t>
    <rPh sb="0" eb="3">
      <t>タンイア</t>
    </rPh>
    <rPh sb="5" eb="7">
      <t>ネンカン</t>
    </rPh>
    <phoneticPr fontId="3"/>
  </si>
  <si>
    <t>ー</t>
  </si>
  <si>
    <t>収支差額</t>
    <rPh sb="0" eb="2">
      <t>シュウシ</t>
    </rPh>
    <rPh sb="2" eb="4">
      <t>サガク</t>
    </rPh>
    <phoneticPr fontId="3"/>
  </si>
  <si>
    <t>管理運営コスト</t>
    <phoneticPr fontId="3"/>
  </si>
  <si>
    <t>高齢者福祉センター</t>
  </si>
  <si>
    <t>クラインガルテン</t>
  </si>
  <si>
    <t>武石ふるさと名産センター</t>
  </si>
  <si>
    <t>武石屋内ゲートボール場</t>
  </si>
  <si>
    <t>中央公民館</t>
  </si>
  <si>
    <t>本原担い手研修センター</t>
  </si>
  <si>
    <t>下堀コミュニティセンター</t>
  </si>
  <si>
    <t>別所温泉センター</t>
  </si>
  <si>
    <t>下室賀コミュニティセンター</t>
  </si>
  <si>
    <t>室賀基幹集落センター</t>
  </si>
  <si>
    <t>鹿教湯温泉交流センター</t>
  </si>
  <si>
    <t>コミュニティセンター西内</t>
  </si>
  <si>
    <t>長瀬市民センター</t>
  </si>
  <si>
    <t>コミュニティセンター下長瀬</t>
  </si>
  <si>
    <t>コミュニティセンター塩川</t>
  </si>
  <si>
    <t>東部地区防災センター</t>
  </si>
  <si>
    <t>南部地区防災センター</t>
  </si>
  <si>
    <t>川西地区防災センター</t>
  </si>
  <si>
    <t>城下地区防災センター</t>
  </si>
  <si>
    <t>丸子解放センター</t>
  </si>
  <si>
    <t>諏訪部コミュニティ体育センター</t>
  </si>
  <si>
    <t>室賀健康増進センター</t>
  </si>
  <si>
    <t>築地原トレーニングセンター</t>
  </si>
  <si>
    <t>菅平高原スポーツランド</t>
  </si>
  <si>
    <t>塩田の郷マレットゴルフ場</t>
  </si>
  <si>
    <t>東内屋内ゲートボール場</t>
  </si>
  <si>
    <t>長瀬屋内ゲートボール場</t>
  </si>
  <si>
    <t>菅平高原国際リゾートセンター</t>
  </si>
  <si>
    <t>鹿教湯温泉センター（文殊の湯）</t>
  </si>
  <si>
    <t>真田温泉健康ランドふれあいさなだ館</t>
  </si>
  <si>
    <t>共同福祉施設（サン・ワーク上田）</t>
  </si>
  <si>
    <t>勤労者福祉センター</t>
  </si>
  <si>
    <t>塩田構造改善センター</t>
  </si>
  <si>
    <t>農業バイオセンター</t>
  </si>
  <si>
    <t>西塩田農作業準備休憩施設</t>
  </si>
  <si>
    <t>森林センター</t>
  </si>
  <si>
    <t>上田道と川の駅交流センター</t>
  </si>
  <si>
    <t>真田老人福祉センター</t>
  </si>
  <si>
    <t>真田総合福祉センター</t>
  </si>
  <si>
    <t>部屋名称</t>
    <rPh sb="0" eb="4">
      <t>ヘヤメイショウ</t>
    </rPh>
    <phoneticPr fontId="3"/>
  </si>
  <si>
    <t>開館日数</t>
    <rPh sb="0" eb="4">
      <t>カイカンニッスウ</t>
    </rPh>
    <phoneticPr fontId="3"/>
  </si>
  <si>
    <t>大ホール</t>
  </si>
  <si>
    <t>多目的ホール</t>
  </si>
  <si>
    <t>第一学習室</t>
  </si>
  <si>
    <t>第二学習室</t>
  </si>
  <si>
    <t>第三学習室</t>
  </si>
  <si>
    <t>第四学習室</t>
  </si>
  <si>
    <t>第五学習室</t>
  </si>
  <si>
    <t>和室会議室</t>
  </si>
  <si>
    <t>料理実習室</t>
  </si>
  <si>
    <t>陶芸室</t>
  </si>
  <si>
    <t>美術工作室</t>
  </si>
  <si>
    <t>大会議室</t>
  </si>
  <si>
    <t>小会議室</t>
  </si>
  <si>
    <t>娯楽室</t>
  </si>
  <si>
    <t>（１Ｆ）多目的ホール</t>
  </si>
  <si>
    <t>（１Ｆ）料理実習室</t>
  </si>
  <si>
    <t>（１Ｆ）第1会議室</t>
  </si>
  <si>
    <t>（１Ｆ）第2会議室</t>
  </si>
  <si>
    <t>（２Ｆ）第3会議室</t>
  </si>
  <si>
    <t>（２Ｆ）第4会議室</t>
  </si>
  <si>
    <t>会議室</t>
  </si>
  <si>
    <t>2階和室</t>
  </si>
  <si>
    <t>農林経営研修室</t>
  </si>
  <si>
    <t>教養講座室(2F)</t>
  </si>
  <si>
    <t>調理実習室</t>
  </si>
  <si>
    <t>エントランスホール</t>
  </si>
  <si>
    <t xml:space="preserve">大会議室（２F) </t>
  </si>
  <si>
    <t>和室（1F)</t>
  </si>
  <si>
    <t>調理室（1F)</t>
  </si>
  <si>
    <t>多目的利用室（1F)</t>
  </si>
  <si>
    <t>（１Ｆ）スタジオ１</t>
  </si>
  <si>
    <t>（１Ｆ）スタジオ２</t>
  </si>
  <si>
    <t>（１Ｆ）スタジオ３</t>
  </si>
  <si>
    <t>（１Ｆ）スタジオ４</t>
  </si>
  <si>
    <t>(1F)ホール</t>
  </si>
  <si>
    <t>(1F)セレスホール</t>
  </si>
  <si>
    <t>ホールこだま</t>
  </si>
  <si>
    <t>アトリエ</t>
  </si>
  <si>
    <t>アリーナ</t>
  </si>
  <si>
    <t>アリーナ（1F）</t>
  </si>
  <si>
    <t>レセプションルームA（２F）</t>
  </si>
  <si>
    <t>レセプションルームB（２F）</t>
  </si>
  <si>
    <t>テニスコート</t>
  </si>
  <si>
    <t>ホール（2F）</t>
  </si>
  <si>
    <t>(1F)ｼｬﾜｰ/ｸｰﾙﾀﾞｳﾝﾙｰﾑ</t>
  </si>
  <si>
    <t>(1F)ラウンジ</t>
  </si>
  <si>
    <t>(2F)トレーニングルーム</t>
  </si>
  <si>
    <t>(2F)ミーティングルーム</t>
  </si>
  <si>
    <t>バンガロー</t>
  </si>
  <si>
    <t>テント</t>
  </si>
  <si>
    <t>テニス</t>
  </si>
  <si>
    <t>栗園</t>
  </si>
  <si>
    <t>大会議室(2F）</t>
  </si>
  <si>
    <t>小会議室(2F）</t>
  </si>
  <si>
    <t>第一和室(2F）</t>
  </si>
  <si>
    <t>団体会議室(3F）</t>
  </si>
  <si>
    <t>研修室(3F）</t>
  </si>
  <si>
    <t>訓練室(3F）</t>
  </si>
  <si>
    <t>第二和室(3F）</t>
  </si>
  <si>
    <t>相談室（１Ｆ）</t>
  </si>
  <si>
    <t>相談室（２Ｆ）</t>
  </si>
  <si>
    <t>日常生活訓練室（２Ｆ）</t>
  </si>
  <si>
    <t>録音室（３Ｆ）</t>
  </si>
  <si>
    <t>点訳室（３Ｆ）</t>
  </si>
  <si>
    <t>基本情報</t>
    <rPh sb="0" eb="4">
      <t>キホンジョウホウ</t>
    </rPh>
    <phoneticPr fontId="3"/>
  </si>
  <si>
    <t>稼働率</t>
    <phoneticPr fontId="3"/>
  </si>
  <si>
    <t>02</t>
  </si>
  <si>
    <t>03</t>
  </si>
  <si>
    <t>04</t>
  </si>
  <si>
    <t>05</t>
  </si>
  <si>
    <t>06</t>
  </si>
  <si>
    <t>07</t>
  </si>
  <si>
    <t>08</t>
  </si>
  <si>
    <t>09</t>
  </si>
  <si>
    <t>10</t>
  </si>
  <si>
    <t>11</t>
  </si>
  <si>
    <t>12</t>
  </si>
  <si>
    <t>13</t>
  </si>
  <si>
    <t>枝番</t>
    <rPh sb="0" eb="2">
      <t>エダバン</t>
    </rPh>
    <phoneticPr fontId="3"/>
  </si>
  <si>
    <t>15</t>
  </si>
  <si>
    <t>城南公民館（城南解放会館）</t>
    <rPh sb="6" eb="8">
      <t>ジョウナン</t>
    </rPh>
    <rPh sb="8" eb="10">
      <t>カイホウ</t>
    </rPh>
    <rPh sb="10" eb="12">
      <t>カイカン</t>
    </rPh>
    <phoneticPr fontId="6"/>
  </si>
  <si>
    <t>塩田公民館（塩田解放会館）</t>
    <rPh sb="6" eb="8">
      <t>シオダ</t>
    </rPh>
    <rPh sb="8" eb="10">
      <t>カイホウ</t>
    </rPh>
    <rPh sb="10" eb="12">
      <t>カイカン</t>
    </rPh>
    <phoneticPr fontId="6"/>
  </si>
  <si>
    <t>市民プラザ・ゆう</t>
  </si>
  <si>
    <t>川辺・泉田地区防災センター</t>
  </si>
  <si>
    <t>交流文化芸術センター</t>
  </si>
  <si>
    <t>上田図書館</t>
    <rPh sb="0" eb="2">
      <t>ウエダ</t>
    </rPh>
    <rPh sb="2" eb="5">
      <t>トショカン</t>
    </rPh>
    <phoneticPr fontId="2"/>
  </si>
  <si>
    <t>市立美術館</t>
  </si>
  <si>
    <t>丸子郷土博物館</t>
  </si>
  <si>
    <t>市立博物館</t>
  </si>
  <si>
    <t>真田御屋敷歴史館</t>
  </si>
  <si>
    <t>市立博物館別館（旧山本鼎記念館）</t>
    <rPh sb="0" eb="5">
      <t>シリツハクブツカン</t>
    </rPh>
    <rPh sb="5" eb="7">
      <t>ベッカン</t>
    </rPh>
    <rPh sb="8" eb="9">
      <t>キュウ</t>
    </rPh>
    <rPh sb="9" eb="12">
      <t>ヤマモトカナエ</t>
    </rPh>
    <rPh sb="12" eb="14">
      <t>キネン</t>
    </rPh>
    <rPh sb="14" eb="15">
      <t>カン</t>
    </rPh>
    <phoneticPr fontId="2"/>
  </si>
  <si>
    <t>自然運動公園（総合体育館）</t>
    <rPh sb="7" eb="9">
      <t>ソウゴウ</t>
    </rPh>
    <rPh sb="9" eb="12">
      <t>タイイクカン</t>
    </rPh>
    <phoneticPr fontId="2"/>
  </si>
  <si>
    <t>室内プール　アクアプラザ上田</t>
  </si>
  <si>
    <t>菅平高原アリーナ</t>
    <rPh sb="0" eb="2">
      <t>スガダイラ</t>
    </rPh>
    <rPh sb="2" eb="4">
      <t>コウゲン</t>
    </rPh>
    <phoneticPr fontId="2"/>
  </si>
  <si>
    <t>自然運動公園（室内多目的運動場）</t>
    <rPh sb="7" eb="9">
      <t>シツナイ</t>
    </rPh>
    <rPh sb="9" eb="12">
      <t>タモクテキ</t>
    </rPh>
    <rPh sb="12" eb="14">
      <t>ウンドウ</t>
    </rPh>
    <rPh sb="14" eb="15">
      <t>ジョウ</t>
    </rPh>
    <phoneticPr fontId="2"/>
  </si>
  <si>
    <t>自然運動公園（アーチェリー場）</t>
    <rPh sb="13" eb="14">
      <t>ジョウ</t>
    </rPh>
    <phoneticPr fontId="2"/>
  </si>
  <si>
    <t>市民の森公園(馬術場）</t>
    <rPh sb="7" eb="9">
      <t>バジュツ</t>
    </rPh>
    <rPh sb="9" eb="10">
      <t>ジョウ</t>
    </rPh>
    <phoneticPr fontId="2"/>
  </si>
  <si>
    <t>市民の森公園(わしば山荘）</t>
    <rPh sb="10" eb="12">
      <t>サンソウ</t>
    </rPh>
    <phoneticPr fontId="2"/>
  </si>
  <si>
    <t>市民の森公園(スケート場）</t>
    <rPh sb="11" eb="12">
      <t>ジョウ</t>
    </rPh>
    <phoneticPr fontId="2"/>
  </si>
  <si>
    <t>真田古城緑地広場（古城庵）</t>
    <rPh sb="0" eb="2">
      <t>サナダ</t>
    </rPh>
    <rPh sb="2" eb="4">
      <t>コジョウ</t>
    </rPh>
    <rPh sb="4" eb="6">
      <t>リョクチ</t>
    </rPh>
    <rPh sb="6" eb="8">
      <t>ヒロバ</t>
    </rPh>
    <phoneticPr fontId="2"/>
  </si>
  <si>
    <t>相染閣（あいそめの湯）</t>
    <rPh sb="0" eb="3">
      <t>アイゼンカク</t>
    </rPh>
    <phoneticPr fontId="2"/>
  </si>
  <si>
    <t>大塩温泉共同浴場</t>
    <rPh sb="0" eb="2">
      <t>オオシオ</t>
    </rPh>
    <rPh sb="2" eb="4">
      <t>オンセン</t>
    </rPh>
    <rPh sb="4" eb="6">
      <t>キョウドウ</t>
    </rPh>
    <rPh sb="6" eb="8">
      <t>ヨクジョウ</t>
    </rPh>
    <phoneticPr fontId="6"/>
  </si>
  <si>
    <t>農産物総合集出荷施設</t>
    <rPh sb="5" eb="6">
      <t>シュウ</t>
    </rPh>
    <phoneticPr fontId="2"/>
  </si>
  <si>
    <t>産学官連携支援施設</t>
  </si>
  <si>
    <t>技術研修センター</t>
  </si>
  <si>
    <t>第一中学校</t>
    <rPh sb="0" eb="2">
      <t>ダイイチ</t>
    </rPh>
    <rPh sb="2" eb="5">
      <t>チュウガッコウ</t>
    </rPh>
    <phoneticPr fontId="6"/>
  </si>
  <si>
    <t>塩田中学校</t>
    <rPh sb="0" eb="2">
      <t>シオダ</t>
    </rPh>
    <rPh sb="2" eb="5">
      <t>チュウガッコウ</t>
    </rPh>
    <phoneticPr fontId="6"/>
  </si>
  <si>
    <t>第五中学校</t>
    <rPh sb="0" eb="2">
      <t>ダイゴ</t>
    </rPh>
    <rPh sb="2" eb="5">
      <t>チュウガッコウ</t>
    </rPh>
    <phoneticPr fontId="6"/>
  </si>
  <si>
    <t>第四中学校</t>
    <rPh sb="0" eb="1">
      <t>ダイ</t>
    </rPh>
    <rPh sb="1" eb="2">
      <t>ヨン</t>
    </rPh>
    <rPh sb="2" eb="5">
      <t>チュウガッコウ</t>
    </rPh>
    <phoneticPr fontId="6"/>
  </si>
  <si>
    <t>第三中学校</t>
    <rPh sb="0" eb="1">
      <t>ダイ</t>
    </rPh>
    <rPh sb="1" eb="2">
      <t>サン</t>
    </rPh>
    <rPh sb="2" eb="5">
      <t>チュウガッコウ</t>
    </rPh>
    <phoneticPr fontId="6"/>
  </si>
  <si>
    <t>第六中学校</t>
    <rPh sb="0" eb="1">
      <t>ダイ</t>
    </rPh>
    <rPh sb="1" eb="2">
      <t>ロク</t>
    </rPh>
    <rPh sb="2" eb="5">
      <t>チュウガッコウ</t>
    </rPh>
    <phoneticPr fontId="6"/>
  </si>
  <si>
    <t>真田中学校</t>
    <rPh sb="0" eb="2">
      <t>サナダ</t>
    </rPh>
    <rPh sb="2" eb="5">
      <t>チュウガッコウ</t>
    </rPh>
    <phoneticPr fontId="6"/>
  </si>
  <si>
    <t>神科小学校</t>
    <rPh sb="0" eb="2">
      <t>カミシナ</t>
    </rPh>
    <rPh sb="2" eb="5">
      <t>ショウガッコウ</t>
    </rPh>
    <phoneticPr fontId="6"/>
  </si>
  <si>
    <t>南小学校</t>
    <rPh sb="1" eb="4">
      <t>ショウガッコウ</t>
    </rPh>
    <phoneticPr fontId="6"/>
  </si>
  <si>
    <t>中塩田小学校</t>
    <rPh sb="3" eb="6">
      <t>ショウガッコウ</t>
    </rPh>
    <phoneticPr fontId="6"/>
  </si>
  <si>
    <t>丸子中央小学校</t>
    <rPh sb="0" eb="2">
      <t>マルコ</t>
    </rPh>
    <rPh sb="2" eb="4">
      <t>チュウオウ</t>
    </rPh>
    <rPh sb="4" eb="7">
      <t>ショウガッコウ</t>
    </rPh>
    <phoneticPr fontId="6"/>
  </si>
  <si>
    <t>第二中学校</t>
    <rPh sb="0" eb="1">
      <t>ダイ</t>
    </rPh>
    <rPh sb="1" eb="2">
      <t>ニ</t>
    </rPh>
    <rPh sb="2" eb="5">
      <t>チュウガッコウ</t>
    </rPh>
    <phoneticPr fontId="6"/>
  </si>
  <si>
    <t>川辺小学校</t>
    <rPh sb="0" eb="2">
      <t>カワベ</t>
    </rPh>
    <rPh sb="2" eb="5">
      <t>ショウガッコウ</t>
    </rPh>
    <phoneticPr fontId="6"/>
  </si>
  <si>
    <t>丸子中学校</t>
    <rPh sb="0" eb="2">
      <t>マルコ</t>
    </rPh>
    <rPh sb="2" eb="5">
      <t>チュウガッコウ</t>
    </rPh>
    <phoneticPr fontId="6"/>
  </si>
  <si>
    <t>丸子北中学校</t>
    <rPh sb="0" eb="2">
      <t>マルコ</t>
    </rPh>
    <rPh sb="2" eb="3">
      <t>キタ</t>
    </rPh>
    <rPh sb="3" eb="6">
      <t>チュウガッコウ</t>
    </rPh>
    <phoneticPr fontId="6"/>
  </si>
  <si>
    <t>東小学校</t>
    <rPh sb="0" eb="1">
      <t>ヒガシ</t>
    </rPh>
    <rPh sb="1" eb="4">
      <t>ショウガッコウ</t>
    </rPh>
    <phoneticPr fontId="6"/>
  </si>
  <si>
    <t>城下小学校</t>
    <rPh sb="2" eb="5">
      <t>ショウガッコウ</t>
    </rPh>
    <phoneticPr fontId="6"/>
  </si>
  <si>
    <t>神川小学校</t>
    <rPh sb="0" eb="2">
      <t>カミカワ</t>
    </rPh>
    <rPh sb="2" eb="5">
      <t>ショウガッコウ</t>
    </rPh>
    <phoneticPr fontId="6"/>
  </si>
  <si>
    <t>北小学校</t>
    <rPh sb="1" eb="4">
      <t>ショウガッコウ</t>
    </rPh>
    <phoneticPr fontId="6"/>
  </si>
  <si>
    <t>西小学校</t>
    <rPh sb="0" eb="1">
      <t>ニシ</t>
    </rPh>
    <rPh sb="1" eb="4">
      <t>ショウガッコウ</t>
    </rPh>
    <phoneticPr fontId="6"/>
  </si>
  <si>
    <t>塩田西小学校</t>
    <rPh sb="0" eb="2">
      <t>シオダ</t>
    </rPh>
    <rPh sb="2" eb="3">
      <t>ニシ</t>
    </rPh>
    <rPh sb="3" eb="6">
      <t>ショウガッコウ</t>
    </rPh>
    <phoneticPr fontId="6"/>
  </si>
  <si>
    <t>丸子北小学校</t>
    <rPh sb="0" eb="2">
      <t>マルコ</t>
    </rPh>
    <rPh sb="2" eb="3">
      <t>キタ</t>
    </rPh>
    <rPh sb="3" eb="6">
      <t>ショウガッコウ</t>
    </rPh>
    <phoneticPr fontId="6"/>
  </si>
  <si>
    <t>清明小学校</t>
    <rPh sb="0" eb="2">
      <t>セイメイ</t>
    </rPh>
    <rPh sb="2" eb="5">
      <t>ショウガッコウ</t>
    </rPh>
    <phoneticPr fontId="6"/>
  </si>
  <si>
    <t>川西小学校</t>
    <rPh sb="0" eb="2">
      <t>カワニシ</t>
    </rPh>
    <rPh sb="2" eb="5">
      <t>ショウガッコウ</t>
    </rPh>
    <phoneticPr fontId="6"/>
  </si>
  <si>
    <t>武石小学校</t>
    <rPh sb="0" eb="2">
      <t>タケシ</t>
    </rPh>
    <rPh sb="2" eb="5">
      <t>ショウガッコウ</t>
    </rPh>
    <phoneticPr fontId="6"/>
  </si>
  <si>
    <t>豊殿小学校</t>
    <rPh sb="0" eb="2">
      <t>ホウデン</t>
    </rPh>
    <rPh sb="2" eb="5">
      <t>ショウガッコウ</t>
    </rPh>
    <phoneticPr fontId="6"/>
  </si>
  <si>
    <t>東塩田小学校</t>
    <rPh sb="0" eb="1">
      <t>ヒガシ</t>
    </rPh>
    <rPh sb="1" eb="3">
      <t>シオダ</t>
    </rPh>
    <rPh sb="3" eb="6">
      <t>ショウガッコウ</t>
    </rPh>
    <phoneticPr fontId="6"/>
  </si>
  <si>
    <t>塩尻小学校</t>
    <rPh sb="0" eb="2">
      <t>シオジリ</t>
    </rPh>
    <rPh sb="2" eb="3">
      <t>ショウ</t>
    </rPh>
    <rPh sb="3" eb="5">
      <t>ガッコウ</t>
    </rPh>
    <phoneticPr fontId="6"/>
  </si>
  <si>
    <t>塩川小学校</t>
    <rPh sb="0" eb="2">
      <t>シオカワ</t>
    </rPh>
    <rPh sb="2" eb="5">
      <t>ショウガッコウ</t>
    </rPh>
    <phoneticPr fontId="6"/>
  </si>
  <si>
    <t>本原小学校</t>
    <rPh sb="2" eb="5">
      <t>ショウガッコウ</t>
    </rPh>
    <phoneticPr fontId="6"/>
  </si>
  <si>
    <t>長小学校</t>
    <rPh sb="0" eb="1">
      <t>オサ</t>
    </rPh>
    <rPh sb="1" eb="4">
      <t>ショウガッコウ</t>
    </rPh>
    <phoneticPr fontId="6"/>
  </si>
  <si>
    <t>傍陽小学校</t>
    <rPh sb="0" eb="2">
      <t>ソエヒ</t>
    </rPh>
    <rPh sb="2" eb="5">
      <t>ショウガッコウ</t>
    </rPh>
    <phoneticPr fontId="6"/>
  </si>
  <si>
    <t>菅平小学校</t>
    <rPh sb="0" eb="2">
      <t>スガダイラ</t>
    </rPh>
    <rPh sb="2" eb="5">
      <t>ショウガッコウ</t>
    </rPh>
    <phoneticPr fontId="6"/>
  </si>
  <si>
    <t>浦里小学校</t>
    <rPh sb="0" eb="2">
      <t>ウラサト</t>
    </rPh>
    <rPh sb="2" eb="5">
      <t>ショウガッコウ</t>
    </rPh>
    <phoneticPr fontId="6"/>
  </si>
  <si>
    <t>菅平中学校</t>
    <rPh sb="0" eb="2">
      <t>スガダイラ</t>
    </rPh>
    <rPh sb="2" eb="5">
      <t>チュウガッコウ</t>
    </rPh>
    <phoneticPr fontId="6"/>
  </si>
  <si>
    <t>まるこ保育園</t>
    <rPh sb="3" eb="6">
      <t>ホイクエン</t>
    </rPh>
    <phoneticPr fontId="2"/>
  </si>
  <si>
    <t>神川保育園</t>
  </si>
  <si>
    <t>武石児童館</t>
  </si>
  <si>
    <t>東部南児童クラブ</t>
  </si>
  <si>
    <t>学童保育所太郎の家</t>
    <rPh sb="0" eb="2">
      <t>ガクドウ</t>
    </rPh>
    <rPh sb="2" eb="4">
      <t>ホイク</t>
    </rPh>
    <rPh sb="4" eb="5">
      <t>ショ</t>
    </rPh>
    <rPh sb="5" eb="7">
      <t>タロウ</t>
    </rPh>
    <rPh sb="8" eb="9">
      <t>イエ</t>
    </rPh>
    <phoneticPr fontId="2"/>
  </si>
  <si>
    <t>学童保育所どんぐり</t>
    <rPh sb="0" eb="2">
      <t>ガクドウ</t>
    </rPh>
    <rPh sb="2" eb="4">
      <t>ホイク</t>
    </rPh>
    <rPh sb="4" eb="5">
      <t>ショ</t>
    </rPh>
    <phoneticPr fontId="2"/>
  </si>
  <si>
    <t>塩田西児童クラブ</t>
    <rPh sb="0" eb="2">
      <t>シオダ</t>
    </rPh>
    <rPh sb="2" eb="3">
      <t>ニシ</t>
    </rPh>
    <rPh sb="3" eb="5">
      <t>ジドウ</t>
    </rPh>
    <phoneticPr fontId="6"/>
  </si>
  <si>
    <t>川西児童クラブ</t>
    <rPh sb="0" eb="2">
      <t>カワニシ</t>
    </rPh>
    <rPh sb="2" eb="4">
      <t>ジドウ</t>
    </rPh>
    <phoneticPr fontId="6"/>
  </si>
  <si>
    <t>学童保育所トットの家分室スマイル</t>
    <rPh sb="0" eb="2">
      <t>ガクドウ</t>
    </rPh>
    <rPh sb="2" eb="4">
      <t>ホイク</t>
    </rPh>
    <rPh sb="4" eb="5">
      <t>ショ</t>
    </rPh>
    <rPh sb="9" eb="10">
      <t>イエ</t>
    </rPh>
    <rPh sb="10" eb="12">
      <t>ブンシツ</t>
    </rPh>
    <phoneticPr fontId="2"/>
  </si>
  <si>
    <t>学童保育所トットの家</t>
    <rPh sb="0" eb="2">
      <t>ガクドウ</t>
    </rPh>
    <rPh sb="2" eb="4">
      <t>ホイク</t>
    </rPh>
    <rPh sb="4" eb="5">
      <t>ショ</t>
    </rPh>
    <rPh sb="9" eb="10">
      <t>イエ</t>
    </rPh>
    <phoneticPr fontId="2"/>
  </si>
  <si>
    <t>神川児童クラブ　分室</t>
  </si>
  <si>
    <t>学童保育所バッタの家</t>
    <rPh sb="0" eb="2">
      <t>ガクドウ</t>
    </rPh>
    <rPh sb="2" eb="4">
      <t>ホイク</t>
    </rPh>
    <rPh sb="4" eb="5">
      <t>ショ</t>
    </rPh>
    <rPh sb="9" eb="10">
      <t>イエ</t>
    </rPh>
    <phoneticPr fontId="2"/>
  </si>
  <si>
    <t>東部児童クラブ　分室</t>
  </si>
  <si>
    <t>旧西内児童クラブ</t>
  </si>
  <si>
    <t>菅平児童クラブ</t>
    <rPh sb="0" eb="2">
      <t>スガダイラ</t>
    </rPh>
    <rPh sb="2" eb="4">
      <t>ジドウ</t>
    </rPh>
    <phoneticPr fontId="6"/>
  </si>
  <si>
    <t>西部児童クラブ　分室</t>
    <rPh sb="0" eb="4">
      <t>セイブジドウ</t>
    </rPh>
    <rPh sb="8" eb="10">
      <t>ブンシツ</t>
    </rPh>
    <phoneticPr fontId="6"/>
  </si>
  <si>
    <t>西内児童クラブ</t>
    <rPh sb="0" eb="2">
      <t>ニシウチ</t>
    </rPh>
    <rPh sb="2" eb="4">
      <t>ジドウ</t>
    </rPh>
    <phoneticPr fontId="6"/>
  </si>
  <si>
    <t>豊殿児童クラブ　分室</t>
    <rPh sb="8" eb="10">
      <t>ブンシツ</t>
    </rPh>
    <phoneticPr fontId="2"/>
  </si>
  <si>
    <t>室賀デイサービスセンター</t>
  </si>
  <si>
    <t>丸子デイサービスセンター</t>
  </si>
  <si>
    <t>神川デイサービスセンター</t>
  </si>
  <si>
    <t>塩田デイサービスセンター</t>
  </si>
  <si>
    <t>中央デイサービスセンター</t>
  </si>
  <si>
    <t>真田独居高齢者用集合住宅</t>
    <rPh sb="8" eb="10">
      <t>シュウゴウ</t>
    </rPh>
    <phoneticPr fontId="2"/>
  </si>
  <si>
    <t>母子寮</t>
  </si>
  <si>
    <t>総合保健センター</t>
    <rPh sb="0" eb="2">
      <t>ソウゴウ</t>
    </rPh>
    <phoneticPr fontId="2"/>
  </si>
  <si>
    <t>上田市役所</t>
    <rPh sb="0" eb="2">
      <t>ウエダ</t>
    </rPh>
    <rPh sb="2" eb="5">
      <t>シヤクショ</t>
    </rPh>
    <phoneticPr fontId="6"/>
  </si>
  <si>
    <t>上田市第二庁舎</t>
  </si>
  <si>
    <t>上田市役所分室</t>
  </si>
  <si>
    <t>千曲町団地</t>
  </si>
  <si>
    <t>内堀団地</t>
  </si>
  <si>
    <t>中丸子団地</t>
  </si>
  <si>
    <t>上田原第一団地</t>
  </si>
  <si>
    <t>桜台団地</t>
  </si>
  <si>
    <t>梅が丘団地</t>
  </si>
  <si>
    <t>古里団地</t>
  </si>
  <si>
    <t>下之郷桜団地</t>
  </si>
  <si>
    <t>上丸子団地</t>
  </si>
  <si>
    <t>岡団地</t>
  </si>
  <si>
    <t>学海団地</t>
  </si>
  <si>
    <t>思川第二団地</t>
  </si>
  <si>
    <t>塩尻団地</t>
  </si>
  <si>
    <t>上長瀬団地</t>
  </si>
  <si>
    <t>中丸子第２団地</t>
  </si>
  <si>
    <t>岩門団地</t>
  </si>
  <si>
    <t>緑が丘西団地</t>
  </si>
  <si>
    <t>上田原第二団地</t>
  </si>
  <si>
    <t>矢沢団地</t>
  </si>
  <si>
    <t>泉町団地</t>
  </si>
  <si>
    <t>馬場町団地</t>
  </si>
  <si>
    <t>堀ノ内団地</t>
  </si>
  <si>
    <t>御所団地</t>
  </si>
  <si>
    <t>宮原団地</t>
  </si>
  <si>
    <t>萩団地</t>
  </si>
  <si>
    <t>大畑団地</t>
  </si>
  <si>
    <t>上沖団地</t>
  </si>
  <si>
    <t>上鳥居団地</t>
  </si>
  <si>
    <t>上武石団地</t>
  </si>
  <si>
    <t>緑が丘北団地</t>
  </si>
  <si>
    <t>鳥屋団地</t>
  </si>
  <si>
    <t>新屋団地</t>
  </si>
  <si>
    <t>石経団地</t>
  </si>
  <si>
    <t>荒神前団地</t>
  </si>
  <si>
    <t>上田駅前ビル・パレオ（市持分）</t>
  </si>
  <si>
    <t>陣馬畜産基地</t>
  </si>
  <si>
    <t>社会就労センター武石事業所</t>
  </si>
  <si>
    <t>上田市人口
R7.4.1</t>
    <rPh sb="0" eb="3">
      <t>ウエダシ</t>
    </rPh>
    <rPh sb="3" eb="5">
      <t>ジンコウ</t>
    </rPh>
    <phoneticPr fontId="3"/>
  </si>
  <si>
    <t>R6　管理情報</t>
    <rPh sb="3" eb="7">
      <t>カンリジョウホウ</t>
    </rPh>
    <phoneticPr fontId="3"/>
  </si>
  <si>
    <t>休止中</t>
    <rPh sb="0" eb="3">
      <t>キュウシチュウ</t>
    </rPh>
    <phoneticPr fontId="3"/>
  </si>
  <si>
    <t>なし</t>
  </si>
  <si>
    <t>×</t>
  </si>
  <si>
    <t>都市ガス</t>
    <rPh sb="0" eb="2">
      <t>トシ</t>
    </rPh>
    <phoneticPr fontId="4"/>
  </si>
  <si>
    <t>－</t>
  </si>
  <si>
    <t>〇</t>
  </si>
  <si>
    <t>新耐震基準（S57以降建築）</t>
    <rPh sb="0" eb="1">
      <t>シン</t>
    </rPh>
    <rPh sb="1" eb="3">
      <t>タイシン</t>
    </rPh>
    <rPh sb="3" eb="5">
      <t>キジュン</t>
    </rPh>
    <rPh sb="9" eb="11">
      <t>イコウ</t>
    </rPh>
    <rPh sb="11" eb="13">
      <t>ケンチク</t>
    </rPh>
    <phoneticPr fontId="3"/>
  </si>
  <si>
    <t>鉄筋コンクリート造(ＲＣ)</t>
  </si>
  <si>
    <t>上田市</t>
    <rPh sb="0" eb="3">
      <t>ウエダシ</t>
    </rPh>
    <phoneticPr fontId="4"/>
  </si>
  <si>
    <t>5.0m以上10.0m未満</t>
    <rPh sb="4" eb="6">
      <t>イジョウ</t>
    </rPh>
    <rPh sb="11" eb="13">
      <t>ミマン</t>
    </rPh>
    <phoneticPr fontId="3"/>
  </si>
  <si>
    <t>第一種低層住居専用地域</t>
    <rPh sb="0" eb="1">
      <t>ダイ</t>
    </rPh>
    <rPh sb="1" eb="3">
      <t>イッシュ</t>
    </rPh>
    <rPh sb="3" eb="5">
      <t>テイソウ</t>
    </rPh>
    <rPh sb="5" eb="7">
      <t>ジュウキョ</t>
    </rPh>
    <rPh sb="7" eb="9">
      <t>センヨウ</t>
    </rPh>
    <rPh sb="9" eb="11">
      <t>チイキ</t>
    </rPh>
    <phoneticPr fontId="3"/>
  </si>
  <si>
    <t>市内</t>
    <rPh sb="0" eb="2">
      <t>シナイ</t>
    </rPh>
    <phoneticPr fontId="3"/>
  </si>
  <si>
    <t>単独</t>
  </si>
  <si>
    <t>上田市立小・中学校教職員住宅貸付規程</t>
    <rPh sb="0" eb="3">
      <t>ウエダシ</t>
    </rPh>
    <rPh sb="3" eb="4">
      <t>リツ</t>
    </rPh>
    <rPh sb="4" eb="5">
      <t>ショウ</t>
    </rPh>
    <rPh sb="6" eb="9">
      <t>チュウガッコウ</t>
    </rPh>
    <rPh sb="9" eb="12">
      <t>キョウショクイン</t>
    </rPh>
    <rPh sb="12" eb="14">
      <t>ジュウタク</t>
    </rPh>
    <rPh sb="14" eb="16">
      <t>カシツケ</t>
    </rPh>
    <rPh sb="16" eb="18">
      <t>キテイ</t>
    </rPh>
    <phoneticPr fontId="3"/>
  </si>
  <si>
    <t>上田城南</t>
  </si>
  <si>
    <t>教育施設整備室</t>
  </si>
  <si>
    <t>その他</t>
  </si>
  <si>
    <t>あり</t>
  </si>
  <si>
    <t>鉄骨造(Ｓ)</t>
  </si>
  <si>
    <t>上田市</t>
  </si>
  <si>
    <t>無休</t>
    <rPh sb="0" eb="2">
      <t>ムキュウ</t>
    </rPh>
    <phoneticPr fontId="2"/>
  </si>
  <si>
    <t>無休</t>
    <rPh sb="0" eb="2">
      <t>ムキュウ</t>
    </rPh>
    <phoneticPr fontId="3"/>
  </si>
  <si>
    <t>商業地域</t>
  </si>
  <si>
    <t>広域</t>
    <rPh sb="0" eb="2">
      <t>コウイキ</t>
    </rPh>
    <phoneticPr fontId="3"/>
  </si>
  <si>
    <t>あり（国基準）</t>
  </si>
  <si>
    <t>上田市営駐車場条例</t>
  </si>
  <si>
    <t>上田中央</t>
  </si>
  <si>
    <t>指定管理</t>
    <rPh sb="0" eb="2">
      <t>シテイ</t>
    </rPh>
    <rPh sb="2" eb="4">
      <t>カンリ</t>
    </rPh>
    <phoneticPr fontId="2"/>
  </si>
  <si>
    <t>指定管理</t>
    <rPh sb="0" eb="2">
      <t>シテイ</t>
    </rPh>
    <rPh sb="2" eb="4">
      <t>カンリ</t>
    </rPh>
    <phoneticPr fontId="3"/>
  </si>
  <si>
    <t>管理課</t>
    <rPh sb="0" eb="3">
      <t>カンリカ</t>
    </rPh>
    <phoneticPr fontId="3"/>
  </si>
  <si>
    <t>上田市天神4-16-17</t>
  </si>
  <si>
    <t>診断未実施</t>
    <rPh sb="0" eb="2">
      <t>シンダン</t>
    </rPh>
    <rPh sb="2" eb="5">
      <t>ミジッシ</t>
    </rPh>
    <phoneticPr fontId="3"/>
  </si>
  <si>
    <t>コンクリートブロック造(ＣＢ)</t>
  </si>
  <si>
    <t>警戒区域（土石流）</t>
  </si>
  <si>
    <t>併設</t>
  </si>
  <si>
    <t>真田</t>
  </si>
  <si>
    <t>都市ガス</t>
    <rPh sb="0" eb="2">
      <t>トシ</t>
    </rPh>
    <phoneticPr fontId="2"/>
  </si>
  <si>
    <t>都市ガス</t>
    <rPh sb="0" eb="2">
      <t>トシ</t>
    </rPh>
    <phoneticPr fontId="3"/>
  </si>
  <si>
    <t>耐震化済</t>
    <rPh sb="0" eb="3">
      <t>タイシンカ</t>
    </rPh>
    <rPh sb="3" eb="4">
      <t>スミ</t>
    </rPh>
    <phoneticPr fontId="3"/>
  </si>
  <si>
    <t>警戒区域（急傾斜）</t>
  </si>
  <si>
    <t>指定のない区域</t>
  </si>
  <si>
    <t>丸子</t>
  </si>
  <si>
    <t>新耐震基準（S57以降建築）</t>
  </si>
  <si>
    <t>0.5ｍ未満</t>
    <rPh sb="4" eb="6">
      <t>ミマン</t>
    </rPh>
    <phoneticPr fontId="3"/>
  </si>
  <si>
    <t>武石</t>
    <rPh sb="0" eb="2">
      <t>タケシ</t>
    </rPh>
    <phoneticPr fontId="2"/>
  </si>
  <si>
    <t>武石</t>
    <rPh sb="0" eb="2">
      <t>タケシ</t>
    </rPh>
    <phoneticPr fontId="3"/>
  </si>
  <si>
    <t>○</t>
  </si>
  <si>
    <t>上田市</t>
    <rPh sb="0" eb="3">
      <t>ウエダシ</t>
    </rPh>
    <phoneticPr fontId="2"/>
  </si>
  <si>
    <t>上田市</t>
    <rPh sb="0" eb="3">
      <t>ウエダシ</t>
    </rPh>
    <phoneticPr fontId="3"/>
  </si>
  <si>
    <t>市内</t>
  </si>
  <si>
    <t>無償貸与</t>
    <rPh sb="0" eb="4">
      <t>ムショウタイヨ</t>
    </rPh>
    <phoneticPr fontId="3"/>
  </si>
  <si>
    <t>福祉課</t>
  </si>
  <si>
    <t>上田市下武石1255</t>
  </si>
  <si>
    <t>丸子</t>
    <rPh sb="0" eb="2">
      <t>マルコ</t>
    </rPh>
    <phoneticPr fontId="3"/>
  </si>
  <si>
    <t>丸子産業観光課</t>
  </si>
  <si>
    <t>広域</t>
  </si>
  <si>
    <t>複合</t>
    <rPh sb="0" eb="2">
      <t>フクゴウ</t>
    </rPh>
    <phoneticPr fontId="3"/>
  </si>
  <si>
    <t>市営</t>
    <rPh sb="0" eb="2">
      <t>シエイ</t>
    </rPh>
    <phoneticPr fontId="3"/>
  </si>
  <si>
    <t>第一種中高層住居専用地域</t>
    <rPh sb="0" eb="1">
      <t>ダイ</t>
    </rPh>
    <rPh sb="1" eb="3">
      <t>イチシュ</t>
    </rPh>
    <rPh sb="3" eb="6">
      <t>チュウコウソウ</t>
    </rPh>
    <rPh sb="6" eb="8">
      <t>ジュウキョ</t>
    </rPh>
    <rPh sb="8" eb="10">
      <t>センヨウ</t>
    </rPh>
    <rPh sb="10" eb="12">
      <t>チイキ</t>
    </rPh>
    <phoneticPr fontId="3"/>
  </si>
  <si>
    <t>単独</t>
    <rPh sb="0" eb="2">
      <t>タンドク</t>
    </rPh>
    <phoneticPr fontId="3"/>
  </si>
  <si>
    <t>上田市立産婦人科病院事業の設置等に関</t>
  </si>
  <si>
    <t>直営</t>
    <rPh sb="0" eb="2">
      <t>チョクエイ</t>
    </rPh>
    <phoneticPr fontId="3"/>
  </si>
  <si>
    <t>旧市立産婦人科病院</t>
    <rPh sb="0" eb="3">
      <t>キュウシリツ</t>
    </rPh>
    <rPh sb="3" eb="9">
      <t>サンフジンカビョウイン</t>
    </rPh>
    <phoneticPr fontId="3"/>
  </si>
  <si>
    <t>LPガス</t>
  </si>
  <si>
    <t>休日</t>
    <rPh sb="0" eb="2">
      <t>キュウジツ</t>
    </rPh>
    <phoneticPr fontId="2"/>
  </si>
  <si>
    <t>休日</t>
    <rPh sb="0" eb="2">
      <t>キュウジツ</t>
    </rPh>
    <phoneticPr fontId="3"/>
  </si>
  <si>
    <t>12月29日から1月3日</t>
    <rPh sb="2" eb="3">
      <t>ガツ</t>
    </rPh>
    <rPh sb="5" eb="6">
      <t>ニチ</t>
    </rPh>
    <rPh sb="9" eb="10">
      <t>ガツ</t>
    </rPh>
    <rPh sb="11" eb="12">
      <t>ニチ</t>
    </rPh>
    <phoneticPr fontId="3"/>
  </si>
  <si>
    <t>土曜日、日曜日</t>
    <rPh sb="0" eb="3">
      <t>ドヨウビ</t>
    </rPh>
    <rPh sb="4" eb="7">
      <t>ニチヨウビ</t>
    </rPh>
    <phoneticPr fontId="18"/>
  </si>
  <si>
    <t>工業地域</t>
    <rPh sb="0" eb="2">
      <t>コウギョウ</t>
    </rPh>
    <rPh sb="2" eb="4">
      <t>チイキ</t>
    </rPh>
    <phoneticPr fontId="3"/>
  </si>
  <si>
    <t>供給処理施設</t>
  </si>
  <si>
    <t>鉄骨鉄筋コンクリート造(ＳＲＣ)</t>
  </si>
  <si>
    <t>3.0m以上5.0m未満</t>
    <rPh sb="4" eb="6">
      <t>イジョウ</t>
    </rPh>
    <rPh sb="10" eb="12">
      <t>ミマン</t>
    </rPh>
    <phoneticPr fontId="3"/>
  </si>
  <si>
    <t>上田市</t>
    <rPh sb="0" eb="3">
      <t>ウエダシ</t>
    </rPh>
    <phoneticPr fontId="17"/>
  </si>
  <si>
    <t>上田中央</t>
    <rPh sb="0" eb="2">
      <t>ウエダ</t>
    </rPh>
    <rPh sb="2" eb="4">
      <t>チュウオウ</t>
    </rPh>
    <phoneticPr fontId="3"/>
  </si>
  <si>
    <t>廃棄物対策課</t>
  </si>
  <si>
    <t>都市ガス</t>
    <rPh sb="0" eb="2">
      <t>トシ</t>
    </rPh>
    <phoneticPr fontId="0"/>
  </si>
  <si>
    <t>16:30</t>
  </si>
  <si>
    <t>上田西部</t>
  </si>
  <si>
    <t>直営</t>
  </si>
  <si>
    <t>木造(Ｗ)</t>
  </si>
  <si>
    <t>上田市真田傍陽ふるさと公園条例</t>
  </si>
  <si>
    <t>真田産業観光課</t>
  </si>
  <si>
    <t>公園</t>
  </si>
  <si>
    <t>都市ガス</t>
  </si>
  <si>
    <t>診断未実施</t>
  </si>
  <si>
    <t>無休</t>
  </si>
  <si>
    <t>0.5ｍ以上3.0ｍ未満</t>
  </si>
  <si>
    <t>指定緊急避難場所</t>
  </si>
  <si>
    <t>第一種中高層住居専用地域</t>
  </si>
  <si>
    <t>都市公園法</t>
  </si>
  <si>
    <t>上田市都市公園条例</t>
  </si>
  <si>
    <t>都市計画課</t>
  </si>
  <si>
    <t>上田市二の丸6263-イ</t>
  </si>
  <si>
    <t>公営住宅法</t>
    <rPh sb="0" eb="2">
      <t>コウエイ</t>
    </rPh>
    <rPh sb="2" eb="4">
      <t>ジュウタク</t>
    </rPh>
    <rPh sb="4" eb="5">
      <t>ホウ</t>
    </rPh>
    <phoneticPr fontId="2"/>
  </si>
  <si>
    <t>単独</t>
    <rPh sb="0" eb="2">
      <t>タンドク</t>
    </rPh>
    <phoneticPr fontId="0"/>
  </si>
  <si>
    <t>上田市市営住宅に関する条例</t>
    <rPh sb="0" eb="3">
      <t>ウエダシ</t>
    </rPh>
    <rPh sb="3" eb="5">
      <t>シエイ</t>
    </rPh>
    <rPh sb="5" eb="7">
      <t>ジュウタク</t>
    </rPh>
    <rPh sb="8" eb="9">
      <t>カン</t>
    </rPh>
    <rPh sb="11" eb="13">
      <t>ジョウレイ</t>
    </rPh>
    <phoneticPr fontId="2"/>
  </si>
  <si>
    <t>神科</t>
    <rPh sb="0" eb="1">
      <t>カミ</t>
    </rPh>
    <rPh sb="1" eb="2">
      <t>シナ</t>
    </rPh>
    <phoneticPr fontId="3"/>
  </si>
  <si>
    <t>管理代行</t>
    <rPh sb="0" eb="2">
      <t>カンリ</t>
    </rPh>
    <rPh sb="2" eb="4">
      <t>ダイコウ</t>
    </rPh>
    <phoneticPr fontId="2"/>
  </si>
  <si>
    <t>住宅政策課</t>
  </si>
  <si>
    <t>公営住宅</t>
  </si>
  <si>
    <t>第二種中高層住居専用地域</t>
    <rPh sb="0" eb="1">
      <t>ダイ</t>
    </rPh>
    <rPh sb="1" eb="2">
      <t>ニ</t>
    </rPh>
    <rPh sb="2" eb="3">
      <t>シュ</t>
    </rPh>
    <rPh sb="3" eb="6">
      <t>チュウコウソウ</t>
    </rPh>
    <rPh sb="6" eb="10">
      <t>ジュウキョセンヨウ</t>
    </rPh>
    <phoneticPr fontId="2"/>
  </si>
  <si>
    <t>第一種低層住居専用地域</t>
    <rPh sb="0" eb="3">
      <t>ダイイッシュ</t>
    </rPh>
    <rPh sb="3" eb="5">
      <t>テイソウ</t>
    </rPh>
    <rPh sb="5" eb="9">
      <t>ジュウキョセンヨウ</t>
    </rPh>
    <phoneticPr fontId="2"/>
  </si>
  <si>
    <t>都市計画区域外</t>
    <rPh sb="0" eb="7">
      <t>トシケイカククイキガイ</t>
    </rPh>
    <phoneticPr fontId="2"/>
  </si>
  <si>
    <t>塩田</t>
    <rPh sb="0" eb="2">
      <t>シオダ</t>
    </rPh>
    <phoneticPr fontId="3"/>
  </si>
  <si>
    <t>第一種低層住居専用地域</t>
    <rPh sb="0" eb="1">
      <t>ダイ</t>
    </rPh>
    <rPh sb="1" eb="3">
      <t>イッシュ</t>
    </rPh>
    <rPh sb="3" eb="5">
      <t>テイソウ</t>
    </rPh>
    <rPh sb="5" eb="7">
      <t>ジュウキョ</t>
    </rPh>
    <rPh sb="7" eb="9">
      <t>センヨウ</t>
    </rPh>
    <phoneticPr fontId="3"/>
  </si>
  <si>
    <t>上田西部</t>
    <rPh sb="0" eb="2">
      <t>ウエダ</t>
    </rPh>
    <rPh sb="2" eb="4">
      <t>セイブ</t>
    </rPh>
    <phoneticPr fontId="3"/>
  </si>
  <si>
    <t>上田市緑が丘1-125-3</t>
  </si>
  <si>
    <t>上田市武石地区特定目的賃貸住宅条例</t>
    <rPh sb="0" eb="3">
      <t>ウエダシ</t>
    </rPh>
    <rPh sb="3" eb="5">
      <t>タケシ</t>
    </rPh>
    <rPh sb="5" eb="7">
      <t>チク</t>
    </rPh>
    <rPh sb="7" eb="9">
      <t>トクテイ</t>
    </rPh>
    <rPh sb="9" eb="11">
      <t>モクテキ</t>
    </rPh>
    <rPh sb="11" eb="13">
      <t>チンタイ</t>
    </rPh>
    <rPh sb="13" eb="15">
      <t>ジュウタク</t>
    </rPh>
    <rPh sb="15" eb="17">
      <t>ジョウレイ</t>
    </rPh>
    <phoneticPr fontId="2"/>
  </si>
  <si>
    <t>武石市民サービス課</t>
  </si>
  <si>
    <t>第一種中高層住居専用地域、
第一種低層住居専用地域</t>
    <rPh sb="0" eb="1">
      <t>ダイ</t>
    </rPh>
    <rPh sb="1" eb="3">
      <t>イチシュ</t>
    </rPh>
    <rPh sb="3" eb="6">
      <t>チュウコウソウ</t>
    </rPh>
    <rPh sb="6" eb="8">
      <t>ジュウキョ</t>
    </rPh>
    <rPh sb="8" eb="10">
      <t>センヨウ</t>
    </rPh>
    <rPh sb="14" eb="17">
      <t>ダイイッシュ</t>
    </rPh>
    <rPh sb="17" eb="19">
      <t>テイソウ</t>
    </rPh>
    <rPh sb="19" eb="23">
      <t>ジュウキョセンヨウ</t>
    </rPh>
    <phoneticPr fontId="3"/>
  </si>
  <si>
    <t>上田市緑が丘3-182-1</t>
  </si>
  <si>
    <t>0.5ｍ以上3.0ｍ未満</t>
    <rPh sb="4" eb="6">
      <t>イジョウ</t>
    </rPh>
    <rPh sb="10" eb="12">
      <t>ミマン</t>
    </rPh>
    <phoneticPr fontId="3"/>
  </si>
  <si>
    <t>真田</t>
    <rPh sb="0" eb="2">
      <t>サナダ</t>
    </rPh>
    <phoneticPr fontId="3"/>
  </si>
  <si>
    <t>第一種低層住居専用地域</t>
    <rPh sb="0" eb="3">
      <t>ダイイッシュ</t>
    </rPh>
    <rPh sb="3" eb="7">
      <t>テイソウジュウキョ</t>
    </rPh>
    <rPh sb="7" eb="9">
      <t>センヨウ</t>
    </rPh>
    <phoneticPr fontId="2"/>
  </si>
  <si>
    <t>商業地域地域</t>
    <rPh sb="0" eb="2">
      <t>ショウギョウ</t>
    </rPh>
    <rPh sb="2" eb="4">
      <t>チイキ</t>
    </rPh>
    <phoneticPr fontId="2"/>
  </si>
  <si>
    <t>第一種住居地域</t>
    <rPh sb="0" eb="3">
      <t>ダイイッシュ</t>
    </rPh>
    <rPh sb="3" eb="5">
      <t>ジュウキョ</t>
    </rPh>
    <phoneticPr fontId="2"/>
  </si>
  <si>
    <t>上田市踏入1-1313-3</t>
  </si>
  <si>
    <t>豊殿</t>
    <rPh sb="0" eb="2">
      <t>ホウデン</t>
    </rPh>
    <phoneticPr fontId="2"/>
  </si>
  <si>
    <t>第一種低層住居専用地域</t>
    <rPh sb="0" eb="3">
      <t>ダイイッシュ</t>
    </rPh>
    <rPh sb="3" eb="5">
      <t>テイソウ</t>
    </rPh>
    <rPh sb="5" eb="7">
      <t>ジュウキョ</t>
    </rPh>
    <rPh sb="7" eb="9">
      <t>センヨウ</t>
    </rPh>
    <phoneticPr fontId="2"/>
  </si>
  <si>
    <t>第一種中高層住居専用地域</t>
    <rPh sb="0" eb="3">
      <t>ダイイッシュ</t>
    </rPh>
    <rPh sb="3" eb="6">
      <t>チュウコウソウ</t>
    </rPh>
    <rPh sb="6" eb="8">
      <t>ジュウキョ</t>
    </rPh>
    <rPh sb="8" eb="10">
      <t>センヨウ</t>
    </rPh>
    <phoneticPr fontId="2"/>
  </si>
  <si>
    <t>上田市緑が丘3-572-2</t>
  </si>
  <si>
    <t>診断済（耐震性無し）</t>
  </si>
  <si>
    <t>プレキャストコンクリート造(ＰＣ)</t>
  </si>
  <si>
    <t>第一種中高層住居専用地域</t>
    <rPh sb="0" eb="3">
      <t>ダイイッシュ</t>
    </rPh>
    <rPh sb="3" eb="6">
      <t>チュウコウソウ</t>
    </rPh>
    <rPh sb="6" eb="10">
      <t>ジュウキョセンヨウ</t>
    </rPh>
    <phoneticPr fontId="2"/>
  </si>
  <si>
    <t>準住居地域</t>
    <rPh sb="0" eb="1">
      <t>ジュン</t>
    </rPh>
    <rPh sb="1" eb="3">
      <t>ジュウキョ</t>
    </rPh>
    <phoneticPr fontId="3"/>
  </si>
  <si>
    <t>第一種中高層住居専用地域、第一種低層住居専用地域</t>
    <rPh sb="0" eb="3">
      <t>ダイイッシュ</t>
    </rPh>
    <rPh sb="3" eb="6">
      <t>チュウコウソウ</t>
    </rPh>
    <rPh sb="6" eb="8">
      <t>ジュウキョ</t>
    </rPh>
    <rPh sb="8" eb="10">
      <t>センヨウ</t>
    </rPh>
    <rPh sb="13" eb="16">
      <t>ダイイッシュ</t>
    </rPh>
    <rPh sb="16" eb="18">
      <t>テイソウ</t>
    </rPh>
    <rPh sb="18" eb="22">
      <t>ジュウキョセンヨウ</t>
    </rPh>
    <phoneticPr fontId="2"/>
  </si>
  <si>
    <t>川西</t>
    <rPh sb="0" eb="2">
      <t>カワニシ</t>
    </rPh>
    <phoneticPr fontId="3"/>
  </si>
  <si>
    <t>上田市岡1302-1</t>
  </si>
  <si>
    <t>準工業地域</t>
    <rPh sb="0" eb="3">
      <t>ジュンコウギョウ</t>
    </rPh>
    <phoneticPr fontId="2"/>
  </si>
  <si>
    <t>豊殿</t>
    <rPh sb="0" eb="1">
      <t>ユタカ</t>
    </rPh>
    <rPh sb="1" eb="2">
      <t>トノ</t>
    </rPh>
    <phoneticPr fontId="3"/>
  </si>
  <si>
    <t>診断済（耐震性有り）</t>
  </si>
  <si>
    <t>上田市中之条1203-1</t>
  </si>
  <si>
    <t>行政系施設</t>
  </si>
  <si>
    <t>防災拠点施設</t>
  </si>
  <si>
    <t>川西</t>
  </si>
  <si>
    <t>診断済（耐震性有り）</t>
    <rPh sb="0" eb="2">
      <t>シンダン</t>
    </rPh>
    <rPh sb="2" eb="3">
      <t>スミ</t>
    </rPh>
    <rPh sb="4" eb="7">
      <t>タイシンセイ</t>
    </rPh>
    <rPh sb="7" eb="8">
      <t>アリ</t>
    </rPh>
    <phoneticPr fontId="3"/>
  </si>
  <si>
    <t>塩田</t>
  </si>
  <si>
    <t>神科豊殿</t>
  </si>
  <si>
    <t>第二種中高層住居専用地域</t>
  </si>
  <si>
    <t>LPガス、都市ガス</t>
    <rPh sb="5" eb="7">
      <t>トシ</t>
    </rPh>
    <phoneticPr fontId="2"/>
  </si>
  <si>
    <t>新耐震基準（S57以降建築）</t>
    <rPh sb="0" eb="1">
      <t>シン</t>
    </rPh>
    <rPh sb="1" eb="3">
      <t>タイシン</t>
    </rPh>
    <rPh sb="3" eb="5">
      <t>キジュン</t>
    </rPh>
    <rPh sb="9" eb="11">
      <t>イコウ</t>
    </rPh>
    <rPh sb="11" eb="13">
      <t>ケンチク</t>
    </rPh>
    <phoneticPr fontId="19"/>
  </si>
  <si>
    <t>土曜日、日曜日</t>
    <rPh sb="0" eb="3">
      <t>ドヨウビ</t>
    </rPh>
    <rPh sb="4" eb="7">
      <t>ニチヨウビ</t>
    </rPh>
    <phoneticPr fontId="3"/>
  </si>
  <si>
    <t>地域内</t>
    <rPh sb="0" eb="2">
      <t>チイキ</t>
    </rPh>
    <rPh sb="2" eb="3">
      <t>ナイ</t>
    </rPh>
    <phoneticPr fontId="19"/>
  </si>
  <si>
    <t>農村環境改善センタ－</t>
  </si>
  <si>
    <t>複合</t>
  </si>
  <si>
    <t>上田市地域自治センタ－条例</t>
  </si>
  <si>
    <t>庁舎等</t>
  </si>
  <si>
    <t>鉄骨造（S)</t>
    <rPh sb="0" eb="2">
      <t>テッコツ</t>
    </rPh>
    <rPh sb="2" eb="3">
      <t>ゾウ</t>
    </rPh>
    <phoneticPr fontId="4"/>
  </si>
  <si>
    <t>近隣商業地域</t>
    <rPh sb="0" eb="2">
      <t>キンリン</t>
    </rPh>
    <rPh sb="2" eb="4">
      <t>ショウギョウ</t>
    </rPh>
    <rPh sb="4" eb="6">
      <t>チイキ</t>
    </rPh>
    <phoneticPr fontId="3"/>
  </si>
  <si>
    <t>地域内</t>
  </si>
  <si>
    <t>行政管理課</t>
    <rPh sb="0" eb="5">
      <t>ギョウセイカンリカ</t>
    </rPh>
    <phoneticPr fontId="3"/>
  </si>
  <si>
    <t>地域内</t>
    <rPh sb="0" eb="2">
      <t>チイキ</t>
    </rPh>
    <rPh sb="2" eb="3">
      <t>ナイ</t>
    </rPh>
    <phoneticPr fontId="3"/>
  </si>
  <si>
    <t>塩田地域自治センタ－</t>
    <rPh sb="0" eb="2">
      <t>シオダ</t>
    </rPh>
    <rPh sb="2" eb="4">
      <t>チイキ</t>
    </rPh>
    <rPh sb="4" eb="6">
      <t>ジチ</t>
    </rPh>
    <phoneticPr fontId="3"/>
  </si>
  <si>
    <t>行政管理課</t>
  </si>
  <si>
    <t>上田市大手2-3-3</t>
  </si>
  <si>
    <t>防災拠点施設</t>
    <rPh sb="0" eb="2">
      <t>ボウサイ</t>
    </rPh>
    <rPh sb="2" eb="4">
      <t>キョテン</t>
    </rPh>
    <rPh sb="4" eb="6">
      <t>シセツ</t>
    </rPh>
    <phoneticPr fontId="3"/>
  </si>
  <si>
    <t>準工業地域</t>
    <rPh sb="0" eb="1">
      <t>ジュン</t>
    </rPh>
    <rPh sb="1" eb="3">
      <t>コウギョウ</t>
    </rPh>
    <rPh sb="3" eb="5">
      <t>チイキ</t>
    </rPh>
    <phoneticPr fontId="3"/>
  </si>
  <si>
    <t>上田市天神2-4-55</t>
  </si>
  <si>
    <t>上田市大手2-8-4</t>
  </si>
  <si>
    <t>鉄骨鉄筋コンクリ－ト</t>
    <rPh sb="0" eb="2">
      <t>テッコツ</t>
    </rPh>
    <rPh sb="2" eb="4">
      <t>テッキン</t>
    </rPh>
    <phoneticPr fontId="4"/>
  </si>
  <si>
    <t>土曜日、日曜日、祝日</t>
    <rPh sb="0" eb="3">
      <t>ドヨウビ</t>
    </rPh>
    <rPh sb="4" eb="7">
      <t>ニチヨウビ</t>
    </rPh>
    <phoneticPr fontId="3"/>
  </si>
  <si>
    <t>武石健康センタ－
武石公民館</t>
    <rPh sb="9" eb="11">
      <t>タケシ</t>
    </rPh>
    <rPh sb="11" eb="14">
      <t>コウミンカン</t>
    </rPh>
    <phoneticPr fontId="2"/>
  </si>
  <si>
    <t>武石</t>
  </si>
  <si>
    <t>武石地域振興課</t>
  </si>
  <si>
    <t>鉄筋コンクリ－ト（RC）</t>
    <rPh sb="0" eb="2">
      <t>テッキン</t>
    </rPh>
    <phoneticPr fontId="4"/>
  </si>
  <si>
    <t>真田地域振興課</t>
  </si>
  <si>
    <t>耐震化済</t>
  </si>
  <si>
    <t>土曜日、日曜日、祝日</t>
    <rPh sb="0" eb="3">
      <t>ドヨウビ</t>
    </rPh>
    <rPh sb="4" eb="7">
      <t>ニチヨウビ</t>
    </rPh>
    <rPh sb="8" eb="10">
      <t>シュクジツ</t>
    </rPh>
    <phoneticPr fontId="3"/>
  </si>
  <si>
    <t>第二種住居地域</t>
    <rPh sb="3" eb="5">
      <t>ジュウキョ</t>
    </rPh>
    <rPh sb="5" eb="7">
      <t>チイキ</t>
    </rPh>
    <phoneticPr fontId="3"/>
  </si>
  <si>
    <t>丸子地域振興課</t>
    <rPh sb="0" eb="2">
      <t>マルコ</t>
    </rPh>
    <rPh sb="2" eb="4">
      <t>チイキ</t>
    </rPh>
    <rPh sb="4" eb="7">
      <t>シンコウカ</t>
    </rPh>
    <phoneticPr fontId="3"/>
  </si>
  <si>
    <t>地方自治法</t>
    <rPh sb="0" eb="5">
      <t>チホウジチホウ</t>
    </rPh>
    <phoneticPr fontId="3"/>
  </si>
  <si>
    <t>上田市大手1-11-16</t>
  </si>
  <si>
    <t>上田市役所</t>
    <rPh sb="0" eb="2">
      <t>ウエダ</t>
    </rPh>
    <rPh sb="2" eb="5">
      <t>シヤクショ</t>
    </rPh>
    <phoneticPr fontId="2"/>
  </si>
  <si>
    <t>8月13日から8月15日、12月29日から1月3日</t>
    <rPh sb="1" eb="2">
      <t>ガツ</t>
    </rPh>
    <rPh sb="4" eb="5">
      <t>ニチ</t>
    </rPh>
    <rPh sb="8" eb="9">
      <t>ガツ</t>
    </rPh>
    <rPh sb="11" eb="12">
      <t>ニチ</t>
    </rPh>
    <rPh sb="15" eb="16">
      <t>ガツ</t>
    </rPh>
    <rPh sb="18" eb="19">
      <t>ニチ</t>
    </rPh>
    <rPh sb="22" eb="23">
      <t>ガツ</t>
    </rPh>
    <rPh sb="24" eb="25">
      <t>ニチ</t>
    </rPh>
    <phoneticPr fontId="3"/>
  </si>
  <si>
    <t>上田市武石診療所条例</t>
  </si>
  <si>
    <t>医療施設</t>
  </si>
  <si>
    <t>第一種住居地域</t>
    <rPh sb="0" eb="1">
      <t>ダイ</t>
    </rPh>
    <rPh sb="1" eb="3">
      <t>イッシュ</t>
    </rPh>
    <rPh sb="3" eb="5">
      <t>ジュウキョ</t>
    </rPh>
    <rPh sb="5" eb="7">
      <t>チイキ</t>
    </rPh>
    <phoneticPr fontId="3"/>
  </si>
  <si>
    <t>上田市福祉住宅条例</t>
  </si>
  <si>
    <t>その他社会福祉施設</t>
  </si>
  <si>
    <t>保健・福祉施設</t>
  </si>
  <si>
    <t>上田市踏入1-6-17</t>
  </si>
  <si>
    <t>上田市</t>
    <rPh sb="0" eb="2">
      <t>ウエダ</t>
    </rPh>
    <rPh sb="2" eb="3">
      <t>シ</t>
    </rPh>
    <phoneticPr fontId="4"/>
  </si>
  <si>
    <t>上田市常田3-2-8</t>
  </si>
  <si>
    <t>上田市保健センタ－の欄にまとめて記載</t>
    <rPh sb="0" eb="5">
      <t>ウエダシホケン</t>
    </rPh>
    <rPh sb="10" eb="11">
      <t>ラン</t>
    </rPh>
    <rPh sb="16" eb="18">
      <t>キサイ</t>
    </rPh>
    <phoneticPr fontId="2"/>
  </si>
  <si>
    <t>土曜日、日曜日</t>
    <rPh sb="0" eb="3">
      <t>ドヨウビ</t>
    </rPh>
    <phoneticPr fontId="0"/>
  </si>
  <si>
    <t>第二種住居地域</t>
    <rPh sb="0" eb="1">
      <t>ダイ</t>
    </rPh>
    <rPh sb="1" eb="3">
      <t>ニシュ</t>
    </rPh>
    <rPh sb="3" eb="5">
      <t>ジュウキョ</t>
    </rPh>
    <rPh sb="5" eb="7">
      <t>チイキ</t>
    </rPh>
    <phoneticPr fontId="3"/>
  </si>
  <si>
    <t>地域福祉センタ－設置運用要綱</t>
    <rPh sb="0" eb="2">
      <t>チイキ</t>
    </rPh>
    <rPh sb="2" eb="4">
      <t>フクシ</t>
    </rPh>
    <rPh sb="8" eb="10">
      <t>セッチ</t>
    </rPh>
    <rPh sb="10" eb="12">
      <t>ウンヨウ</t>
    </rPh>
    <rPh sb="12" eb="14">
      <t>ヨウコウ</t>
    </rPh>
    <phoneticPr fontId="2"/>
  </si>
  <si>
    <t>丸子デイサ－ビスセンタ－
丸子保健センタ－</t>
    <rPh sb="0" eb="2">
      <t>マルコ</t>
    </rPh>
    <phoneticPr fontId="2"/>
  </si>
  <si>
    <t>20006
23002</t>
  </si>
  <si>
    <t>上田市福祉センタ－条例</t>
  </si>
  <si>
    <t>丸子市民サ－ビス課</t>
    <rPh sb="0" eb="2">
      <t>マルコ</t>
    </rPh>
    <rPh sb="2" eb="4">
      <t>シミン</t>
    </rPh>
    <rPh sb="8" eb="9">
      <t>カ</t>
    </rPh>
    <phoneticPr fontId="3"/>
  </si>
  <si>
    <t>上田市上丸子1600-1</t>
  </si>
  <si>
    <t>真田市民サービス課</t>
  </si>
  <si>
    <t>第一次避難場所</t>
    <rPh sb="0" eb="1">
      <t>ダイ</t>
    </rPh>
    <rPh sb="1" eb="3">
      <t>イチジ</t>
    </rPh>
    <rPh sb="3" eb="5">
      <t>ヒナン</t>
    </rPh>
    <rPh sb="5" eb="7">
      <t>バショ</t>
    </rPh>
    <phoneticPr fontId="3"/>
  </si>
  <si>
    <t>福祉課</t>
    <rPh sb="0" eb="3">
      <t>フクシカ</t>
    </rPh>
    <phoneticPr fontId="3"/>
  </si>
  <si>
    <t>地域保健法</t>
    <rPh sb="0" eb="2">
      <t>チイキ</t>
    </rPh>
    <rPh sb="2" eb="4">
      <t>ホケン</t>
    </rPh>
    <rPh sb="4" eb="5">
      <t>ホウ</t>
    </rPh>
    <phoneticPr fontId="3"/>
  </si>
  <si>
    <t>上田市保健センタ－条例</t>
  </si>
  <si>
    <t>健康推進課（真田市民サービス課）</t>
  </si>
  <si>
    <t>保健施設</t>
  </si>
  <si>
    <t>17:15分</t>
    <rPh sb="5" eb="6">
      <t>フン</t>
    </rPh>
    <phoneticPr fontId="3"/>
  </si>
  <si>
    <t>丸子デイサ－ビスセンタ－
丸子福祉センタ－</t>
    <rPh sb="0" eb="2">
      <t>マルコ</t>
    </rPh>
    <phoneticPr fontId="2"/>
  </si>
  <si>
    <t>健康推進課（丸子市民サービス課）</t>
  </si>
  <si>
    <t>第二種中高層住居専用地域</t>
    <rPh sb="0" eb="1">
      <t>ダイ</t>
    </rPh>
    <rPh sb="1" eb="3">
      <t>ニシュ</t>
    </rPh>
    <rPh sb="3" eb="6">
      <t>チュウコウソウ</t>
    </rPh>
    <rPh sb="6" eb="8">
      <t>ジュウキョ</t>
    </rPh>
    <rPh sb="8" eb="10">
      <t>センヨウ</t>
    </rPh>
    <rPh sb="10" eb="12">
      <t>チイキ</t>
    </rPh>
    <phoneticPr fontId="3"/>
  </si>
  <si>
    <t>中央子育て支援センタ－</t>
  </si>
  <si>
    <t>健康推進課</t>
  </si>
  <si>
    <t>上田市中央6-5-39</t>
  </si>
  <si>
    <t>総合保健センター</t>
    <rPh sb="0" eb="2">
      <t>ソウゴウ</t>
    </rPh>
    <phoneticPr fontId="3"/>
  </si>
  <si>
    <t>児童福祉法</t>
    <rPh sb="0" eb="2">
      <t>ジドウ</t>
    </rPh>
    <rPh sb="2" eb="4">
      <t>フクシ</t>
    </rPh>
    <rPh sb="4" eb="5">
      <t>ホウ</t>
    </rPh>
    <phoneticPr fontId="2"/>
  </si>
  <si>
    <t>児童福祉法</t>
    <rPh sb="0" eb="2">
      <t>ジドウ</t>
    </rPh>
    <rPh sb="2" eb="4">
      <t>フクシ</t>
    </rPh>
    <rPh sb="4" eb="5">
      <t>ホウ</t>
    </rPh>
    <phoneticPr fontId="3"/>
  </si>
  <si>
    <t>上田市母子生活支援施設条例</t>
  </si>
  <si>
    <t>子育て・子育ち支援課</t>
  </si>
  <si>
    <t>児童福祉施設</t>
  </si>
  <si>
    <t>上田市真田独居高齢者用集合住宅条例</t>
  </si>
  <si>
    <t>高齢者介護課（真田市民サービス課）</t>
  </si>
  <si>
    <t>真田独居高齢者用集合住宅</t>
    <rPh sb="8" eb="10">
      <t>シュウゴウ</t>
    </rPh>
    <phoneticPr fontId="3"/>
  </si>
  <si>
    <t>あり（県基準）</t>
  </si>
  <si>
    <t>上田市デイサ－ビスセンタ－条例</t>
  </si>
  <si>
    <t>高齢者介護課</t>
  </si>
  <si>
    <t>高齢福祉施設</t>
  </si>
  <si>
    <t>上田市常磐城3-3-18</t>
  </si>
  <si>
    <t>神川児童センタ－</t>
  </si>
  <si>
    <t>8月13日から8月16日
12月29日から1月3日</t>
    <rPh sb="1" eb="2">
      <t>ガツ</t>
    </rPh>
    <rPh sb="4" eb="5">
      <t>ニチ</t>
    </rPh>
    <rPh sb="8" eb="9">
      <t>ガツ</t>
    </rPh>
    <rPh sb="11" eb="12">
      <t>ニチ</t>
    </rPh>
    <rPh sb="15" eb="16">
      <t>ガツ</t>
    </rPh>
    <rPh sb="18" eb="19">
      <t>ニチ</t>
    </rPh>
    <rPh sb="22" eb="23">
      <t>ガツ</t>
    </rPh>
    <rPh sb="24" eb="25">
      <t>ニチ</t>
    </rPh>
    <phoneticPr fontId="3"/>
  </si>
  <si>
    <t>日曜日</t>
    <rPh sb="0" eb="3">
      <t>ニチヨウビ</t>
    </rPh>
    <phoneticPr fontId="0"/>
  </si>
  <si>
    <t>上田市高齢者福祉センタ－条例</t>
  </si>
  <si>
    <t>丸子福祉センタ－
丸子保健センタ－</t>
    <rPh sb="9" eb="13">
      <t>マルコホケン</t>
    </rPh>
    <phoneticPr fontId="2"/>
  </si>
  <si>
    <t>高齢者介護課（丸子）</t>
    <rPh sb="0" eb="3">
      <t>コウレイシャ</t>
    </rPh>
    <rPh sb="3" eb="5">
      <t>カイゴ</t>
    </rPh>
    <rPh sb="5" eb="6">
      <t>カ</t>
    </rPh>
    <rPh sb="7" eb="9">
      <t>マルコ</t>
    </rPh>
    <phoneticPr fontId="3"/>
  </si>
  <si>
    <t>共有</t>
    <rPh sb="0" eb="2">
      <t>キョウユウ</t>
    </rPh>
    <phoneticPr fontId="3"/>
  </si>
  <si>
    <t>1月1日から1月3日まで</t>
    <rPh sb="1" eb="2">
      <t>ガツ</t>
    </rPh>
    <rPh sb="3" eb="4">
      <t>ニチ</t>
    </rPh>
    <rPh sb="7" eb="8">
      <t>ガツ</t>
    </rPh>
    <rPh sb="9" eb="10">
      <t>ニチ</t>
    </rPh>
    <phoneticPr fontId="3"/>
  </si>
  <si>
    <t>日曜日</t>
    <rPh sb="0" eb="3">
      <t>ニチヨウビ</t>
    </rPh>
    <phoneticPr fontId="3"/>
  </si>
  <si>
    <t>休日</t>
    <rPh sb="0" eb="2">
      <t>キュウジツ</t>
    </rPh>
    <phoneticPr fontId="0"/>
  </si>
  <si>
    <t>16:30分</t>
    <rPh sb="5" eb="6">
      <t>フン</t>
    </rPh>
    <phoneticPr fontId="3"/>
  </si>
  <si>
    <t>老人福祉法</t>
  </si>
  <si>
    <t>8月13日から8月16日
12月29日から1月6日</t>
    <rPh sb="1" eb="2">
      <t>ガツ</t>
    </rPh>
    <rPh sb="4" eb="5">
      <t>ニチ</t>
    </rPh>
    <rPh sb="8" eb="9">
      <t>ガツ</t>
    </rPh>
    <rPh sb="11" eb="12">
      <t>ニチ</t>
    </rPh>
    <rPh sb="15" eb="16">
      <t>ガツ</t>
    </rPh>
    <rPh sb="18" eb="19">
      <t>ニチ</t>
    </rPh>
    <rPh sb="22" eb="23">
      <t>ガツ</t>
    </rPh>
    <rPh sb="24" eb="25">
      <t>ニチ</t>
    </rPh>
    <phoneticPr fontId="3"/>
  </si>
  <si>
    <t>12:30
土8:00</t>
    <rPh sb="6" eb="7">
      <t>ド</t>
    </rPh>
    <phoneticPr fontId="3"/>
  </si>
  <si>
    <t>上田市放課後児童クラブ条例</t>
  </si>
  <si>
    <t>学校教育課</t>
  </si>
  <si>
    <t>幼児・児童施設</t>
  </si>
  <si>
    <t>子育て支援施設</t>
  </si>
  <si>
    <t>上田市真田町本原1771</t>
  </si>
  <si>
    <t>豊殿小学校</t>
    <rPh sb="0" eb="2">
      <t>ホウデン</t>
    </rPh>
    <rPh sb="2" eb="5">
      <t>ショウガッコウ</t>
    </rPh>
    <phoneticPr fontId="2"/>
  </si>
  <si>
    <t>上田市芳田968-1</t>
  </si>
  <si>
    <t>豊殿児童クラブ　分室</t>
    <rPh sb="8" eb="10">
      <t>ブンシツ</t>
    </rPh>
    <phoneticPr fontId="3"/>
  </si>
  <si>
    <t>上田市真田町長4238-1</t>
  </si>
  <si>
    <t>木造（W）</t>
    <rPh sb="0" eb="2">
      <t>モクゾウ</t>
    </rPh>
    <phoneticPr fontId="4"/>
  </si>
  <si>
    <t>木曜日午前、土曜日午後、日曜日</t>
    <rPh sb="0" eb="3">
      <t>モクヨウビ</t>
    </rPh>
    <rPh sb="3" eb="5">
      <t>ゴゼン</t>
    </rPh>
    <rPh sb="6" eb="9">
      <t>ドヨウビ</t>
    </rPh>
    <rPh sb="9" eb="11">
      <t>ゴゴ</t>
    </rPh>
    <rPh sb="12" eb="15">
      <t>ニチヨウビ</t>
    </rPh>
    <phoneticPr fontId="0"/>
  </si>
  <si>
    <t>1530</t>
  </si>
  <si>
    <t>神科第二保育園</t>
    <rPh sb="0" eb="2">
      <t>カミシナ</t>
    </rPh>
    <rPh sb="2" eb="4">
      <t>ダイニ</t>
    </rPh>
    <rPh sb="4" eb="7">
      <t>ホイクエン</t>
    </rPh>
    <phoneticPr fontId="2"/>
  </si>
  <si>
    <t>上田市子育て支援センタ－条例</t>
  </si>
  <si>
    <t>上田市古里137-6</t>
  </si>
  <si>
    <t>そえひ保育園
真田子育て支援センタ－</t>
  </si>
  <si>
    <t>17029
18008</t>
  </si>
  <si>
    <t>上田市真田町傍陽6293</t>
  </si>
  <si>
    <t>上田市</t>
    <rPh sb="0" eb="3">
      <t>ウエダシ</t>
    </rPh>
    <phoneticPr fontId="0"/>
  </si>
  <si>
    <t>西内保育園</t>
  </si>
  <si>
    <t>上田市平井1704</t>
  </si>
  <si>
    <t>西内児童クラブ</t>
    <rPh sb="0" eb="2">
      <t>ニシウチ</t>
    </rPh>
    <rPh sb="2" eb="4">
      <t>ジドウ</t>
    </rPh>
    <phoneticPr fontId="2"/>
  </si>
  <si>
    <t>上田市下武石688</t>
  </si>
  <si>
    <t>西小学校</t>
    <rPh sb="0" eb="1">
      <t>ニシ</t>
    </rPh>
    <rPh sb="1" eb="4">
      <t>ショウガッコウ</t>
    </rPh>
    <phoneticPr fontId="2"/>
  </si>
  <si>
    <t>上田市常磐城5-1-53</t>
  </si>
  <si>
    <t>西部児童クラブ　分室</t>
    <rPh sb="0" eb="4">
      <t>セイブジドウ</t>
    </rPh>
    <rPh sb="8" eb="10">
      <t>ブンシツ</t>
    </rPh>
    <phoneticPr fontId="2"/>
  </si>
  <si>
    <t>東小学校</t>
    <rPh sb="0" eb="1">
      <t>ヒガシ</t>
    </rPh>
    <rPh sb="1" eb="4">
      <t>ショウガッコウ</t>
    </rPh>
    <phoneticPr fontId="2"/>
  </si>
  <si>
    <t>上田市材木町1-10-12</t>
  </si>
  <si>
    <t>上田市菅平高原1223-1419</t>
  </si>
  <si>
    <t>菅平児童クラブ</t>
    <rPh sb="0" eb="2">
      <t>スガダイラ</t>
    </rPh>
    <rPh sb="2" eb="4">
      <t>ジドウ</t>
    </rPh>
    <phoneticPr fontId="2"/>
  </si>
  <si>
    <t>上田市古安曽1929-3</t>
  </si>
  <si>
    <t>第一種中高層住居専用地域</t>
    <rPh sb="0" eb="1">
      <t>ダイ</t>
    </rPh>
    <rPh sb="1" eb="3">
      <t>イチシュ</t>
    </rPh>
    <rPh sb="3" eb="6">
      <t>チュウコウソウ</t>
    </rPh>
    <rPh sb="6" eb="8">
      <t>ジュウキョ</t>
    </rPh>
    <rPh sb="8" eb="10">
      <t>センヨウ</t>
    </rPh>
    <rPh sb="10" eb="12">
      <t>チイキ</t>
    </rPh>
    <phoneticPr fontId="0"/>
  </si>
  <si>
    <t>上田市立産婦人科病院</t>
    <rPh sb="0" eb="2">
      <t>ウエダ</t>
    </rPh>
    <rPh sb="2" eb="4">
      <t>シリツ</t>
    </rPh>
    <phoneticPr fontId="3"/>
  </si>
  <si>
    <t>上田市子育て支援施設条例</t>
  </si>
  <si>
    <t>上田市緑が丘1-27-32</t>
  </si>
  <si>
    <t>上田市平井1638-1</t>
  </si>
  <si>
    <t>金曜日午前、土曜日午後、日曜日</t>
    <rPh sb="0" eb="3">
      <t>キンヨウビ</t>
    </rPh>
    <rPh sb="3" eb="5">
      <t>ゴゼン</t>
    </rPh>
    <rPh sb="6" eb="9">
      <t>ドヨウビ</t>
    </rPh>
    <rPh sb="9" eb="11">
      <t>ゴゴ</t>
    </rPh>
    <rPh sb="12" eb="15">
      <t>ニチヨウビ</t>
    </rPh>
    <phoneticPr fontId="0"/>
  </si>
  <si>
    <t>15:30</t>
  </si>
  <si>
    <t>準工業地域</t>
    <rPh sb="0" eb="5">
      <t>ジュンコウギョウチイキ</t>
    </rPh>
    <phoneticPr fontId="3"/>
  </si>
  <si>
    <t>中丸子保育園</t>
    <rPh sb="0" eb="3">
      <t>ナカマルコ</t>
    </rPh>
    <rPh sb="3" eb="6">
      <t>ホイクエン</t>
    </rPh>
    <phoneticPr fontId="2"/>
  </si>
  <si>
    <t>上田市中丸子1852-5</t>
  </si>
  <si>
    <t>塩尻小学校</t>
    <rPh sb="0" eb="2">
      <t>シオジリ</t>
    </rPh>
    <rPh sb="2" eb="3">
      <t>ショウ</t>
    </rPh>
    <rPh sb="3" eb="5">
      <t>ガッコウ</t>
    </rPh>
    <phoneticPr fontId="2"/>
  </si>
  <si>
    <t>上田市上塩尻218</t>
  </si>
  <si>
    <t>上田市材木町1-12-10</t>
  </si>
  <si>
    <t>神川小学校</t>
    <rPh sb="0" eb="2">
      <t>カミカワ</t>
    </rPh>
    <rPh sb="2" eb="5">
      <t>ショウガッコウ</t>
    </rPh>
    <phoneticPr fontId="2"/>
  </si>
  <si>
    <t>上田市国分1385</t>
  </si>
  <si>
    <t>上田市築地750-6</t>
  </si>
  <si>
    <t>学童保育所バッタの家</t>
    <rPh sb="0" eb="2">
      <t>ガクドウ</t>
    </rPh>
    <rPh sb="2" eb="4">
      <t>ホイク</t>
    </rPh>
    <rPh sb="4" eb="5">
      <t>ショ</t>
    </rPh>
    <rPh sb="9" eb="10">
      <t>イエ</t>
    </rPh>
    <phoneticPr fontId="3"/>
  </si>
  <si>
    <t>塩川小学校</t>
    <rPh sb="0" eb="2">
      <t>シオカワ</t>
    </rPh>
    <rPh sb="2" eb="5">
      <t>ショウガッコウ</t>
    </rPh>
    <phoneticPr fontId="2"/>
  </si>
  <si>
    <t>上田市塩川1400</t>
  </si>
  <si>
    <t>上田市国分1385-1</t>
  </si>
  <si>
    <t>学童保育所トットの家分室スマイル</t>
    <rPh sb="0" eb="2">
      <t>ガクドウ</t>
    </rPh>
    <rPh sb="2" eb="4">
      <t>ホイク</t>
    </rPh>
    <rPh sb="4" eb="5">
      <t>ショ</t>
    </rPh>
    <rPh sb="9" eb="10">
      <t>イエ</t>
    </rPh>
    <rPh sb="10" eb="12">
      <t>ブンシツ</t>
    </rPh>
    <phoneticPr fontId="3"/>
  </si>
  <si>
    <t>上田城南</t>
    <rPh sb="0" eb="2">
      <t>ウエダ</t>
    </rPh>
    <rPh sb="2" eb="4">
      <t>ジョウナン</t>
    </rPh>
    <phoneticPr fontId="3"/>
  </si>
  <si>
    <t>上田市上田原824-1</t>
  </si>
  <si>
    <t>学童保育所トットの家</t>
    <rPh sb="0" eb="2">
      <t>ガクドウ</t>
    </rPh>
    <rPh sb="2" eb="4">
      <t>ホイク</t>
    </rPh>
    <rPh sb="4" eb="5">
      <t>ショ</t>
    </rPh>
    <rPh sb="9" eb="10">
      <t>イエ</t>
    </rPh>
    <phoneticPr fontId="3"/>
  </si>
  <si>
    <t>上記に含む</t>
    <rPh sb="0" eb="2">
      <t>ジョウキ</t>
    </rPh>
    <rPh sb="3" eb="4">
      <t>フク</t>
    </rPh>
    <phoneticPr fontId="3"/>
  </si>
  <si>
    <t>水曜日午前、土曜日、日曜日</t>
    <rPh sb="0" eb="3">
      <t>スイヨウビ</t>
    </rPh>
    <rPh sb="3" eb="5">
      <t>ゴゼン</t>
    </rPh>
    <rPh sb="6" eb="9">
      <t>ドヨウビ</t>
    </rPh>
    <rPh sb="10" eb="13">
      <t>ニチヨウビ</t>
    </rPh>
    <phoneticPr fontId="0"/>
  </si>
  <si>
    <t>泉田保育園</t>
    <rPh sb="0" eb="5">
      <t>イズミダホイクエン</t>
    </rPh>
    <phoneticPr fontId="2"/>
  </si>
  <si>
    <t>上田市小泉1-8</t>
  </si>
  <si>
    <t>上田市小泉976-1</t>
  </si>
  <si>
    <t>川西児童クラブ</t>
    <rPh sb="0" eb="2">
      <t>カワニシ</t>
    </rPh>
    <rPh sb="2" eb="4">
      <t>ジドウ</t>
    </rPh>
    <phoneticPr fontId="2"/>
  </si>
  <si>
    <t>上田市山田476-1</t>
  </si>
  <si>
    <t>塩田西児童クラブ</t>
    <rPh sb="0" eb="2">
      <t>シオダ</t>
    </rPh>
    <rPh sb="2" eb="3">
      <t>ニシ</t>
    </rPh>
    <rPh sb="3" eb="5">
      <t>ジドウ</t>
    </rPh>
    <phoneticPr fontId="2"/>
  </si>
  <si>
    <t>川辺小学校</t>
    <rPh sb="0" eb="2">
      <t>カワベ</t>
    </rPh>
    <rPh sb="2" eb="5">
      <t>ショウガッコウ</t>
    </rPh>
    <phoneticPr fontId="2"/>
  </si>
  <si>
    <t>上田市上田原367</t>
  </si>
  <si>
    <t>神科豊殿</t>
    <rPh sb="0" eb="1">
      <t>カミ</t>
    </rPh>
    <rPh sb="1" eb="2">
      <t>シナ</t>
    </rPh>
    <rPh sb="2" eb="4">
      <t>ホウデン</t>
    </rPh>
    <phoneticPr fontId="3"/>
  </si>
  <si>
    <t>上田市住吉386-1</t>
  </si>
  <si>
    <t>学童保育所どんぐり</t>
    <rPh sb="0" eb="2">
      <t>ガクドウ</t>
    </rPh>
    <rPh sb="2" eb="4">
      <t>ホイク</t>
    </rPh>
    <rPh sb="4" eb="5">
      <t>ショ</t>
    </rPh>
    <phoneticPr fontId="3"/>
  </si>
  <si>
    <t>丸子中央小学校</t>
    <rPh sb="0" eb="2">
      <t>マルコ</t>
    </rPh>
    <rPh sb="2" eb="4">
      <t>チュウオウ</t>
    </rPh>
    <rPh sb="4" eb="7">
      <t>ショウガッコウ</t>
    </rPh>
    <phoneticPr fontId="2"/>
  </si>
  <si>
    <t>上田市上丸子824</t>
  </si>
  <si>
    <t>18:00</t>
  </si>
  <si>
    <t>13:00
土9:00</t>
    <rPh sb="6" eb="7">
      <t>ド</t>
    </rPh>
    <phoneticPr fontId="3"/>
  </si>
  <si>
    <t>上田市児童館条例</t>
  </si>
  <si>
    <t>上田市緑が丘2-5-21</t>
  </si>
  <si>
    <t>上田市中央北3-1-45</t>
  </si>
  <si>
    <t>学童保育所太郎の家</t>
    <rPh sb="0" eb="2">
      <t>ガクドウ</t>
    </rPh>
    <rPh sb="2" eb="4">
      <t>ホイク</t>
    </rPh>
    <rPh sb="4" eb="5">
      <t>ショ</t>
    </rPh>
    <rPh sb="5" eb="7">
      <t>タロウ</t>
    </rPh>
    <rPh sb="8" eb="9">
      <t>イエ</t>
    </rPh>
    <phoneticPr fontId="3"/>
  </si>
  <si>
    <t>上田市生田3531-3</t>
  </si>
  <si>
    <t>土曜日午後、日曜日</t>
    <rPh sb="0" eb="3">
      <t>ドヨウビ</t>
    </rPh>
    <rPh sb="3" eb="5">
      <t>ゴゴ</t>
    </rPh>
    <rPh sb="6" eb="9">
      <t>ニチヨウビ</t>
    </rPh>
    <phoneticPr fontId="0"/>
  </si>
  <si>
    <t>そえひ保育園
傍陽児童クラブ</t>
    <rPh sb="3" eb="6">
      <t>ホイクエン</t>
    </rPh>
    <phoneticPr fontId="2"/>
  </si>
  <si>
    <t>17029
19039</t>
  </si>
  <si>
    <t>15:00
金14:00</t>
    <rPh sb="6" eb="7">
      <t>キン</t>
    </rPh>
    <phoneticPr fontId="3"/>
  </si>
  <si>
    <t>9:0030分</t>
    <rPh sb="6" eb="7">
      <t>フン</t>
    </rPh>
    <phoneticPr fontId="3"/>
  </si>
  <si>
    <t>上田市中丸子1623-34</t>
  </si>
  <si>
    <t>中塩田小学校</t>
    <rPh sb="3" eb="6">
      <t>ショウガッコウ</t>
    </rPh>
    <phoneticPr fontId="2"/>
  </si>
  <si>
    <t>上田市中野92</t>
  </si>
  <si>
    <t>準住居地域</t>
    <rPh sb="0" eb="1">
      <t>ジュン</t>
    </rPh>
    <rPh sb="1" eb="3">
      <t>ジュウキョ</t>
    </rPh>
    <rPh sb="3" eb="5">
      <t>チイキ</t>
    </rPh>
    <phoneticPr fontId="3"/>
  </si>
  <si>
    <t>上田市下丸子351</t>
  </si>
  <si>
    <t>上田市諏訪形1590</t>
  </si>
  <si>
    <t>上田市常田2-26-15</t>
  </si>
  <si>
    <t>上田市上田原852-1</t>
  </si>
  <si>
    <t>上田市中央北3-1-42</t>
  </si>
  <si>
    <t>神川デイサ－ビスセンタ－</t>
  </si>
  <si>
    <t>上田市国分533-20</t>
  </si>
  <si>
    <t>上田市古安曽2056-1</t>
  </si>
  <si>
    <t>学童保育所ピ－タ－パン</t>
  </si>
  <si>
    <t>清明小学校</t>
    <rPh sb="0" eb="2">
      <t>セイメイ</t>
    </rPh>
    <rPh sb="2" eb="5">
      <t>ショウガッコウ</t>
    </rPh>
    <phoneticPr fontId="2"/>
  </si>
  <si>
    <t>上田市大手2-4-41</t>
  </si>
  <si>
    <t>上田市浦野57-4</t>
  </si>
  <si>
    <t>上田市秋和914</t>
  </si>
  <si>
    <t>月2回休止日あり</t>
    <rPh sb="0" eb="1">
      <t>ツキ</t>
    </rPh>
    <rPh sb="2" eb="3">
      <t>カイ</t>
    </rPh>
    <rPh sb="3" eb="6">
      <t>キュウシビ</t>
    </rPh>
    <phoneticPr fontId="0"/>
  </si>
  <si>
    <t>月２回程度休止日あり</t>
    <rPh sb="0" eb="1">
      <t>ツキ</t>
    </rPh>
    <rPh sb="2" eb="3">
      <t>カイ</t>
    </rPh>
    <rPh sb="3" eb="5">
      <t>テイド</t>
    </rPh>
    <rPh sb="5" eb="7">
      <t>キュウシ</t>
    </rPh>
    <rPh sb="7" eb="8">
      <t>ビ</t>
    </rPh>
    <phoneticPr fontId="2"/>
  </si>
  <si>
    <t>総合保健センタ－</t>
    <rPh sb="0" eb="2">
      <t>ソウゴウ</t>
    </rPh>
    <phoneticPr fontId="3"/>
  </si>
  <si>
    <t>上田市住吉551-1</t>
  </si>
  <si>
    <t>12/29～1/3</t>
  </si>
  <si>
    <t>上田市保育所条例</t>
  </si>
  <si>
    <t>保育課</t>
  </si>
  <si>
    <t>幼稚園・保育園・こども園</t>
  </si>
  <si>
    <t>上田市手塚1086-3</t>
  </si>
  <si>
    <t>上田市下之条801-イ</t>
  </si>
  <si>
    <t>上田市国分745-イ</t>
  </si>
  <si>
    <t>16:30
預かり18:00</t>
    <rPh sb="6" eb="7">
      <t>アズ</t>
    </rPh>
    <phoneticPr fontId="3"/>
  </si>
  <si>
    <t>8:30
預かり8:00</t>
    <rPh sb="5" eb="6">
      <t>アズ</t>
    </rPh>
    <phoneticPr fontId="3"/>
  </si>
  <si>
    <t>学校教育法</t>
    <rPh sb="0" eb="2">
      <t>ガッコウ</t>
    </rPh>
    <rPh sb="2" eb="5">
      <t>キョウイクホウ</t>
    </rPh>
    <phoneticPr fontId="3"/>
  </si>
  <si>
    <t>上田市立幼稚園設置条例</t>
  </si>
  <si>
    <t>上田市塩川2620</t>
  </si>
  <si>
    <t>19:00
土17:30</t>
    <rPh sb="6" eb="7">
      <t>ド</t>
    </rPh>
    <phoneticPr fontId="3"/>
  </si>
  <si>
    <t>上田市小島122</t>
  </si>
  <si>
    <t>上田市下室賀2336-1</t>
  </si>
  <si>
    <t>上田市上塩尻195-1</t>
  </si>
  <si>
    <t>上田市常田1-5-1</t>
  </si>
  <si>
    <t>0.5m未満</t>
    <rPh sb="4" eb="6">
      <t>ミマン</t>
    </rPh>
    <phoneticPr fontId="3"/>
  </si>
  <si>
    <t>上田市常磐城5-7-25</t>
  </si>
  <si>
    <t>真田子育て支援センタ－
傍陽児童クラブ</t>
  </si>
  <si>
    <t>18008
19039</t>
  </si>
  <si>
    <t>上田市塩川1458</t>
  </si>
  <si>
    <t>0.5m以上3.0m未満</t>
    <rPh sb="4" eb="6">
      <t>イジョウ</t>
    </rPh>
    <rPh sb="10" eb="12">
      <t>ミマン</t>
    </rPh>
    <phoneticPr fontId="3"/>
  </si>
  <si>
    <t>上田市仁古田171</t>
  </si>
  <si>
    <t>18:00
土15:00</t>
    <rPh sb="6" eb="7">
      <t>ド</t>
    </rPh>
    <phoneticPr fontId="3"/>
  </si>
  <si>
    <t>上田市芳田982-3</t>
  </si>
  <si>
    <t>18:30
土17:00</t>
    <rPh sb="6" eb="7">
      <t>ド</t>
    </rPh>
    <phoneticPr fontId="3"/>
  </si>
  <si>
    <t>上田市上田原518</t>
  </si>
  <si>
    <t>18:00
土17:00</t>
    <rPh sb="6" eb="7">
      <t>ド</t>
    </rPh>
    <phoneticPr fontId="3"/>
  </si>
  <si>
    <t>上田市菅平高原1223-392</t>
  </si>
  <si>
    <t>上田市下之郷806-3</t>
  </si>
  <si>
    <t>指定緊急避難場所</t>
    <rPh sb="0" eb="2">
      <t>シテイ</t>
    </rPh>
    <rPh sb="2" eb="4">
      <t>キンキュウ</t>
    </rPh>
    <rPh sb="4" eb="6">
      <t>ヒナン</t>
    </rPh>
    <rPh sb="6" eb="8">
      <t>バショ</t>
    </rPh>
    <phoneticPr fontId="2"/>
  </si>
  <si>
    <t>指定緊急避難場所</t>
    <rPh sb="0" eb="2">
      <t>シテイ</t>
    </rPh>
    <rPh sb="2" eb="4">
      <t>キンキュウ</t>
    </rPh>
    <rPh sb="4" eb="6">
      <t>ヒナン</t>
    </rPh>
    <rPh sb="6" eb="8">
      <t>バショ</t>
    </rPh>
    <phoneticPr fontId="3"/>
  </si>
  <si>
    <t>上田市蒼久保1212-１</t>
  </si>
  <si>
    <t>19:00
土17:00</t>
    <rPh sb="6" eb="7">
      <t>ド</t>
    </rPh>
    <phoneticPr fontId="3"/>
  </si>
  <si>
    <t>泉田子育て支援センタ－</t>
  </si>
  <si>
    <t>19:30
土17:30</t>
    <rPh sb="6" eb="7">
      <t>ド</t>
    </rPh>
    <phoneticPr fontId="3"/>
  </si>
  <si>
    <t>塩田子育て支援センタ－</t>
  </si>
  <si>
    <t>上田市中野419-1</t>
  </si>
  <si>
    <t>19:0030分
土17:30</t>
    <rPh sb="7" eb="8">
      <t>フン</t>
    </rPh>
    <rPh sb="9" eb="10">
      <t>ド</t>
    </rPh>
    <phoneticPr fontId="3"/>
  </si>
  <si>
    <t>神科子育て支援センタ－</t>
  </si>
  <si>
    <t>上田市長瀬2466</t>
  </si>
  <si>
    <t>上田市生田4953-2</t>
  </si>
  <si>
    <t>上田市諏訪形934</t>
  </si>
  <si>
    <t>中丸子子育て支援センタ－</t>
  </si>
  <si>
    <t>上田市下武石752</t>
  </si>
  <si>
    <t>上田市住吉707-2</t>
  </si>
  <si>
    <t>上田市上丸子895</t>
  </si>
  <si>
    <t>まるこ保育園</t>
    <rPh sb="3" eb="6">
      <t>ホイクエン</t>
    </rPh>
    <phoneticPr fontId="3"/>
  </si>
  <si>
    <t>上田市常田3-4-34</t>
  </si>
  <si>
    <t>上田市真田町長6301</t>
  </si>
  <si>
    <t>上田市中間教室設置要綱</t>
  </si>
  <si>
    <t>その他教育施設</t>
  </si>
  <si>
    <t>学校教育系施設</t>
  </si>
  <si>
    <t>新耐震基準（S57以降建築）</t>
    <rPh sb="0" eb="1">
      <t>シン</t>
    </rPh>
    <rPh sb="1" eb="3">
      <t>タイシン</t>
    </rPh>
    <rPh sb="3" eb="5">
      <t>キジュン</t>
    </rPh>
    <rPh sb="9" eb="11">
      <t>イコウ</t>
    </rPh>
    <rPh sb="11" eb="13">
      <t>ケンチク</t>
    </rPh>
    <phoneticPr fontId="1"/>
  </si>
  <si>
    <t>上田市学校給食センタ－条例</t>
  </si>
  <si>
    <t>丸子学校給食センタ－</t>
    <rPh sb="0" eb="2">
      <t>マルコ</t>
    </rPh>
    <rPh sb="2" eb="4">
      <t>ガッコウ</t>
    </rPh>
    <rPh sb="4" eb="6">
      <t>キュウショク</t>
    </rPh>
    <phoneticPr fontId="1"/>
  </si>
  <si>
    <t>地域内</t>
    <rPh sb="0" eb="2">
      <t>チイキ</t>
    </rPh>
    <rPh sb="2" eb="3">
      <t>ナイ</t>
    </rPh>
    <phoneticPr fontId="0"/>
  </si>
  <si>
    <t>地方教育行政の組織及び運営に関する法律</t>
  </si>
  <si>
    <t>学校</t>
  </si>
  <si>
    <t>菅平中学校</t>
    <rPh sb="0" eb="2">
      <t>スガダイラ</t>
    </rPh>
    <rPh sb="2" eb="5">
      <t>チュウガッコウ</t>
    </rPh>
    <phoneticPr fontId="2"/>
  </si>
  <si>
    <t>浦里小学校</t>
    <rPh sb="0" eb="2">
      <t>ウラサト</t>
    </rPh>
    <rPh sb="2" eb="5">
      <t>ショウガッコウ</t>
    </rPh>
    <phoneticPr fontId="2"/>
  </si>
  <si>
    <t>菅平小学校</t>
    <rPh sb="0" eb="2">
      <t>スガダイラ</t>
    </rPh>
    <rPh sb="2" eb="5">
      <t>ショウガッコウ</t>
    </rPh>
    <phoneticPr fontId="2"/>
  </si>
  <si>
    <t>特別警戒区域（急傾斜）</t>
    <rPh sb="0" eb="2">
      <t>トクベツ</t>
    </rPh>
    <rPh sb="2" eb="4">
      <t>ケイカイ</t>
    </rPh>
    <rPh sb="4" eb="6">
      <t>クイキ</t>
    </rPh>
    <phoneticPr fontId="0"/>
  </si>
  <si>
    <t>傍陽小学校</t>
    <rPh sb="0" eb="2">
      <t>ソエヒ</t>
    </rPh>
    <rPh sb="2" eb="5">
      <t>ショウガッコウ</t>
    </rPh>
    <phoneticPr fontId="2"/>
  </si>
  <si>
    <t>長小学校</t>
    <rPh sb="0" eb="1">
      <t>オサ</t>
    </rPh>
    <rPh sb="1" eb="4">
      <t>ショウガッコウ</t>
    </rPh>
    <phoneticPr fontId="2"/>
  </si>
  <si>
    <t>本原小学校</t>
    <rPh sb="2" eb="5">
      <t>ショウガッコウ</t>
    </rPh>
    <phoneticPr fontId="2"/>
  </si>
  <si>
    <t>新耐震基準（S59以降建築）</t>
  </si>
  <si>
    <t>東塩田小学校</t>
    <rPh sb="0" eb="1">
      <t>ヒガシ</t>
    </rPh>
    <rPh sb="1" eb="3">
      <t>シオダ</t>
    </rPh>
    <rPh sb="3" eb="6">
      <t>ショウガッコウ</t>
    </rPh>
    <phoneticPr fontId="2"/>
  </si>
  <si>
    <t>新耐震基準（S58以降建築）</t>
  </si>
  <si>
    <t>武石小学校</t>
    <rPh sb="0" eb="2">
      <t>タケシ</t>
    </rPh>
    <rPh sb="2" eb="5">
      <t>ショウガッコウ</t>
    </rPh>
    <phoneticPr fontId="2"/>
  </si>
  <si>
    <t>川西小学校</t>
    <rPh sb="0" eb="2">
      <t>カワニシ</t>
    </rPh>
    <rPh sb="2" eb="5">
      <t>ショウガッコウ</t>
    </rPh>
    <phoneticPr fontId="2"/>
  </si>
  <si>
    <t>丸子北小学校</t>
    <rPh sb="0" eb="2">
      <t>マルコ</t>
    </rPh>
    <rPh sb="2" eb="3">
      <t>キタ</t>
    </rPh>
    <rPh sb="3" eb="6">
      <t>ショウガッコウ</t>
    </rPh>
    <phoneticPr fontId="2"/>
  </si>
  <si>
    <t>塩田西小学校</t>
    <rPh sb="0" eb="2">
      <t>シオダ</t>
    </rPh>
    <rPh sb="2" eb="3">
      <t>ニシ</t>
    </rPh>
    <rPh sb="3" eb="6">
      <t>ショウガッコウ</t>
    </rPh>
    <phoneticPr fontId="2"/>
  </si>
  <si>
    <t>第一種住居地域</t>
    <rPh sb="0" eb="1">
      <t>ダイ</t>
    </rPh>
    <rPh sb="1" eb="3">
      <t>イチシュ</t>
    </rPh>
    <rPh sb="3" eb="5">
      <t>ジュウキョ</t>
    </rPh>
    <rPh sb="5" eb="7">
      <t>チイキ</t>
    </rPh>
    <phoneticPr fontId="0"/>
  </si>
  <si>
    <t>上田市中央北3-1-52</t>
  </si>
  <si>
    <t>北小学校</t>
    <rPh sb="1" eb="4">
      <t>ショウガッコウ</t>
    </rPh>
    <phoneticPr fontId="2"/>
  </si>
  <si>
    <t>城下小学校</t>
    <rPh sb="2" eb="5">
      <t>ショウガッコウ</t>
    </rPh>
    <phoneticPr fontId="2"/>
  </si>
  <si>
    <t>第二種中高層住居専用地域</t>
    <rPh sb="0" eb="3">
      <t>ダイニシュ</t>
    </rPh>
    <rPh sb="3" eb="5">
      <t>チュウコウ</t>
    </rPh>
    <rPh sb="5" eb="6">
      <t>ソウ</t>
    </rPh>
    <rPh sb="6" eb="8">
      <t>ジュウキョ</t>
    </rPh>
    <rPh sb="8" eb="10">
      <t>センヨウ</t>
    </rPh>
    <rPh sb="10" eb="12">
      <t>チイキ</t>
    </rPh>
    <phoneticPr fontId="3"/>
  </si>
  <si>
    <t>丸子北中学校</t>
    <rPh sb="0" eb="2">
      <t>マルコ</t>
    </rPh>
    <rPh sb="2" eb="3">
      <t>キタ</t>
    </rPh>
    <rPh sb="3" eb="6">
      <t>チュウガッコウ</t>
    </rPh>
    <phoneticPr fontId="2"/>
  </si>
  <si>
    <t>第二種住居地域</t>
    <rPh sb="0" eb="3">
      <t>ダイニシュ</t>
    </rPh>
    <rPh sb="3" eb="5">
      <t>ジュウキョ</t>
    </rPh>
    <rPh sb="5" eb="7">
      <t>チイキ</t>
    </rPh>
    <phoneticPr fontId="3"/>
  </si>
  <si>
    <t>丸子中学校</t>
    <rPh sb="0" eb="2">
      <t>マルコ</t>
    </rPh>
    <rPh sb="2" eb="5">
      <t>チュウガッコウ</t>
    </rPh>
    <phoneticPr fontId="2"/>
  </si>
  <si>
    <t>第二中学校</t>
    <rPh sb="0" eb="1">
      <t>ダイ</t>
    </rPh>
    <rPh sb="1" eb="2">
      <t>ニ</t>
    </rPh>
    <rPh sb="2" eb="5">
      <t>チュウガッコウ</t>
    </rPh>
    <phoneticPr fontId="2"/>
  </si>
  <si>
    <t>新耐震基準（S60以降建築）</t>
  </si>
  <si>
    <t>公共下水道計画区域</t>
    <rPh sb="0" eb="2">
      <t>コウキョウ</t>
    </rPh>
    <rPh sb="2" eb="5">
      <t>ゲスイドウ</t>
    </rPh>
    <rPh sb="5" eb="7">
      <t>ケイカク</t>
    </rPh>
    <rPh sb="7" eb="9">
      <t>クイキ</t>
    </rPh>
    <phoneticPr fontId="3"/>
  </si>
  <si>
    <t>3.0m以上5.0m未満</t>
  </si>
  <si>
    <t>南小学校</t>
    <rPh sb="1" eb="4">
      <t>ショウガッコウ</t>
    </rPh>
    <phoneticPr fontId="2"/>
  </si>
  <si>
    <t>神科小学校</t>
    <rPh sb="0" eb="2">
      <t>カミシナ</t>
    </rPh>
    <rPh sb="2" eb="5">
      <t>ショウガッコウ</t>
    </rPh>
    <phoneticPr fontId="2"/>
  </si>
  <si>
    <t>真田中学校</t>
    <rPh sb="0" eb="2">
      <t>サナダ</t>
    </rPh>
    <rPh sb="2" eb="5">
      <t>チュウガッコウ</t>
    </rPh>
    <phoneticPr fontId="2"/>
  </si>
  <si>
    <t>第六中学校</t>
    <rPh sb="0" eb="1">
      <t>ダイ</t>
    </rPh>
    <rPh sb="1" eb="2">
      <t>ロク</t>
    </rPh>
    <rPh sb="2" eb="5">
      <t>チュウガッコウ</t>
    </rPh>
    <phoneticPr fontId="2"/>
  </si>
  <si>
    <t>第三中学校</t>
    <rPh sb="0" eb="1">
      <t>ダイ</t>
    </rPh>
    <rPh sb="1" eb="2">
      <t>サン</t>
    </rPh>
    <rPh sb="2" eb="5">
      <t>チュウガッコウ</t>
    </rPh>
    <phoneticPr fontId="2"/>
  </si>
  <si>
    <t>第四中学校</t>
    <rPh sb="0" eb="1">
      <t>ダイ</t>
    </rPh>
    <rPh sb="1" eb="2">
      <t>ヨン</t>
    </rPh>
    <rPh sb="2" eb="5">
      <t>チュウガッコウ</t>
    </rPh>
    <phoneticPr fontId="2"/>
  </si>
  <si>
    <t>第五中学校</t>
    <rPh sb="0" eb="2">
      <t>ダイゴ</t>
    </rPh>
    <rPh sb="2" eb="5">
      <t>チュウガッコウ</t>
    </rPh>
    <phoneticPr fontId="2"/>
  </si>
  <si>
    <t>塩田中学校</t>
    <rPh sb="0" eb="2">
      <t>シオダ</t>
    </rPh>
    <rPh sb="2" eb="5">
      <t>チュウガッコウ</t>
    </rPh>
    <phoneticPr fontId="2"/>
  </si>
  <si>
    <t>第一中学校</t>
    <rPh sb="0" eb="2">
      <t>ダイイチ</t>
    </rPh>
    <rPh sb="2" eb="5">
      <t>チュウガッコウ</t>
    </rPh>
    <phoneticPr fontId="2"/>
  </si>
  <si>
    <t>12月下旬から4月下旬</t>
    <rPh sb="2" eb="3">
      <t>ガツ</t>
    </rPh>
    <rPh sb="3" eb="5">
      <t>ゲジュン</t>
    </rPh>
    <rPh sb="8" eb="9">
      <t>ガツ</t>
    </rPh>
    <rPh sb="9" eb="11">
      <t>ゲジュン</t>
    </rPh>
    <phoneticPr fontId="3"/>
  </si>
  <si>
    <t>上田市農産物生産販売施設条例</t>
  </si>
  <si>
    <t>産業系施設</t>
  </si>
  <si>
    <t>―</t>
  </si>
  <si>
    <t>農業政策課</t>
  </si>
  <si>
    <t>上田市手塚1025-1</t>
  </si>
  <si>
    <t>上田市同和対策農業近代化施設条例</t>
  </si>
  <si>
    <t>休日の翌日</t>
    <rPh sb="0" eb="2">
      <t>キュウジツ</t>
    </rPh>
    <rPh sb="3" eb="5">
      <t>ヨクジツ</t>
    </rPh>
    <phoneticPr fontId="3"/>
  </si>
  <si>
    <t>月曜日</t>
    <rPh sb="0" eb="3">
      <t>ゲツヨウビ</t>
    </rPh>
    <phoneticPr fontId="3"/>
  </si>
  <si>
    <t>上田市クラインガルテン条例</t>
    <rPh sb="0" eb="3">
      <t>ウエダシ</t>
    </rPh>
    <rPh sb="11" eb="13">
      <t>ジョウレイ</t>
    </rPh>
    <phoneticPr fontId="2"/>
  </si>
  <si>
    <t>農業政策課</t>
    <rPh sb="0" eb="5">
      <t>ン</t>
    </rPh>
    <phoneticPr fontId="3"/>
  </si>
  <si>
    <t>上田市殿城3400-4</t>
  </si>
  <si>
    <t>都市計画区域外</t>
    <rPh sb="0" eb="7">
      <t>トシケイカククイキガイ</t>
    </rPh>
    <phoneticPr fontId="3"/>
  </si>
  <si>
    <t>武石産業観光課</t>
  </si>
  <si>
    <t>上田市上野2116</t>
  </si>
  <si>
    <t>上田道と川の駅交流センタ－条例</t>
  </si>
  <si>
    <t>交通政策課</t>
  </si>
  <si>
    <t>上田市芳田2128</t>
  </si>
  <si>
    <t>21:30</t>
  </si>
  <si>
    <t>上田市森林センタ－条例</t>
  </si>
  <si>
    <t>森林整備課</t>
  </si>
  <si>
    <t>上田市真田町長7178-1</t>
  </si>
  <si>
    <t>1月1日から1月3日</t>
    <rPh sb="1" eb="2">
      <t>ガツ</t>
    </rPh>
    <rPh sb="3" eb="4">
      <t>ニチ</t>
    </rPh>
    <rPh sb="7" eb="8">
      <t>ガツ</t>
    </rPh>
    <rPh sb="9" eb="10">
      <t>ニチ</t>
    </rPh>
    <phoneticPr fontId="0"/>
  </si>
  <si>
    <t>丸子産業観光課</t>
    <rPh sb="0" eb="2">
      <t>マルコ</t>
    </rPh>
    <rPh sb="2" eb="4">
      <t>サンギョウ</t>
    </rPh>
    <rPh sb="4" eb="6">
      <t>カンコウ</t>
    </rPh>
    <rPh sb="6" eb="7">
      <t>カ</t>
    </rPh>
    <phoneticPr fontId="18"/>
  </si>
  <si>
    <t>12月1日から3月31日</t>
    <rPh sb="2" eb="3">
      <t>ガツ</t>
    </rPh>
    <rPh sb="4" eb="5">
      <t>ニチ</t>
    </rPh>
    <rPh sb="8" eb="9">
      <t>ガツ</t>
    </rPh>
    <rPh sb="11" eb="12">
      <t>ニチ</t>
    </rPh>
    <phoneticPr fontId="3"/>
  </si>
  <si>
    <t>火曜日</t>
    <rPh sb="0" eb="3">
      <t>カヨウビ</t>
    </rPh>
    <phoneticPr fontId="3"/>
  </si>
  <si>
    <t>上田市森林公園条例</t>
  </si>
  <si>
    <t>上田市別所温泉1179-11</t>
  </si>
  <si>
    <t>上田市共同福祉施設条例</t>
  </si>
  <si>
    <t>地域雇用推進課</t>
    <rPh sb="0" eb="2">
      <t>チイキ</t>
    </rPh>
    <rPh sb="2" eb="4">
      <t>コヨウ</t>
    </rPh>
    <rPh sb="4" eb="6">
      <t>スイシン</t>
    </rPh>
    <rPh sb="6" eb="7">
      <t>カ</t>
    </rPh>
    <phoneticPr fontId="3"/>
  </si>
  <si>
    <t>上田市富士山2416-39</t>
  </si>
  <si>
    <t>無休</t>
    <rPh sb="0" eb="2">
      <t>ムキュウ</t>
    </rPh>
    <phoneticPr fontId="0"/>
  </si>
  <si>
    <t>上田市コミュニティ施設条例</t>
  </si>
  <si>
    <t>上田市富士山3349-1</t>
  </si>
  <si>
    <t>上田市住吉380-24</t>
  </si>
  <si>
    <t>上田市技術研修センタ－条例</t>
  </si>
  <si>
    <t>商工課</t>
  </si>
  <si>
    <t>上田市富士山2464-226</t>
  </si>
  <si>
    <t>指定緊急避難場所</t>
    <rPh sb="0" eb="2">
      <t>シテイ</t>
    </rPh>
    <rPh sb="2" eb="8">
      <t>キンキュウヒナンバショ</t>
    </rPh>
    <phoneticPr fontId="3"/>
  </si>
  <si>
    <t>豊殿地域自治センタ－</t>
  </si>
  <si>
    <t>上田市産学官連携支援施設条例</t>
  </si>
  <si>
    <t>上田市常田3-480</t>
  </si>
  <si>
    <t>第３水曜日</t>
    <rPh sb="0" eb="1">
      <t>ダイ</t>
    </rPh>
    <rPh sb="2" eb="5">
      <t>スイヨウビ</t>
    </rPh>
    <phoneticPr fontId="3"/>
  </si>
  <si>
    <t>上田市勤労者福祉センタ－条例</t>
  </si>
  <si>
    <t>地域雇用推進課</t>
  </si>
  <si>
    <t>上田市中央4-9-1</t>
  </si>
  <si>
    <t>10.0m以上20.0m未満</t>
    <rPh sb="5" eb="7">
      <t>イジョウ</t>
    </rPh>
    <rPh sb="12" eb="14">
      <t>ミマン</t>
    </rPh>
    <phoneticPr fontId="3"/>
  </si>
  <si>
    <t>農業政策課</t>
    <rPh sb="0" eb="2">
      <t>ノウギョウ</t>
    </rPh>
    <rPh sb="2" eb="4">
      <t>セイサク</t>
    </rPh>
    <rPh sb="4" eb="5">
      <t>カ</t>
    </rPh>
    <phoneticPr fontId="3"/>
  </si>
  <si>
    <t>上田市上野1748-2</t>
  </si>
  <si>
    <t>上田市下之郷808-14</t>
  </si>
  <si>
    <t>上田市農産物総合集出荷施設条例</t>
  </si>
  <si>
    <t>上田市殿城80</t>
  </si>
  <si>
    <t>15日、30日</t>
    <rPh sb="2" eb="3">
      <t>ニチ</t>
    </rPh>
    <rPh sb="6" eb="7">
      <t>ニチ</t>
    </rPh>
    <phoneticPr fontId="2"/>
  </si>
  <si>
    <t>上田市共同浴場条例</t>
    <rPh sb="0" eb="3">
      <t>ウエダシ</t>
    </rPh>
    <rPh sb="3" eb="5">
      <t>キョウドウ</t>
    </rPh>
    <rPh sb="5" eb="7">
      <t>ヨクジョウ</t>
    </rPh>
    <rPh sb="7" eb="9">
      <t>ジョウレイ</t>
    </rPh>
    <phoneticPr fontId="2"/>
  </si>
  <si>
    <t>保養施設</t>
  </si>
  <si>
    <t>スポーツ・レクリエーション系施設</t>
  </si>
  <si>
    <t>上田市鹿教湯温泉センタ－条例</t>
  </si>
  <si>
    <t>水曜日</t>
    <rPh sb="0" eb="3">
      <t>スイヨウビ</t>
    </rPh>
    <phoneticPr fontId="3"/>
  </si>
  <si>
    <t xml:space="preserve">特別警戒区域（急傾斜）
警戒区域（急傾斜）
警戒区域（土石流）
</t>
    <rPh sb="0" eb="2">
      <t>トクベツ</t>
    </rPh>
    <rPh sb="2" eb="4">
      <t>ケイカイ</t>
    </rPh>
    <rPh sb="4" eb="6">
      <t>クイキ</t>
    </rPh>
    <rPh sb="7" eb="8">
      <t>キュウ</t>
    </rPh>
    <rPh sb="8" eb="10">
      <t>ケイシャ</t>
    </rPh>
    <rPh sb="12" eb="14">
      <t>ケイカイ</t>
    </rPh>
    <rPh sb="14" eb="16">
      <t>クイキ</t>
    </rPh>
    <rPh sb="17" eb="18">
      <t>キュウ</t>
    </rPh>
    <rPh sb="18" eb="20">
      <t>ケイシャ</t>
    </rPh>
    <rPh sb="22" eb="24">
      <t>ケイカイ</t>
    </rPh>
    <rPh sb="24" eb="26">
      <t>クイキ</t>
    </rPh>
    <rPh sb="27" eb="30">
      <t>ドセキリュウ</t>
    </rPh>
    <phoneticPr fontId="3"/>
  </si>
  <si>
    <t>上田市武石温泉うつくしの湯条例</t>
  </si>
  <si>
    <t>上田市上武石1455</t>
    <rPh sb="3" eb="6">
      <t>カミタケシ</t>
    </rPh>
    <phoneticPr fontId="3"/>
  </si>
  <si>
    <t>第2木曜日、第４木曜日</t>
    <rPh sb="0" eb="1">
      <t>ダイ</t>
    </rPh>
    <rPh sb="2" eb="5">
      <t>モクヨウビ</t>
    </rPh>
    <rPh sb="6" eb="7">
      <t>ダイ</t>
    </rPh>
    <rPh sb="8" eb="11">
      <t>モクヨウビ</t>
    </rPh>
    <phoneticPr fontId="3"/>
  </si>
  <si>
    <t>21:00
朝風呂8:00</t>
    <rPh sb="6" eb="9">
      <t>アサブロ</t>
    </rPh>
    <phoneticPr fontId="3"/>
  </si>
  <si>
    <t>10:00
朝風呂15:00</t>
    <rPh sb="6" eb="9">
      <t>アサブロ</t>
    </rPh>
    <phoneticPr fontId="3"/>
  </si>
  <si>
    <t>上田市農林漁業体験実習館条例</t>
  </si>
  <si>
    <t>上田市上室賀1232-1</t>
  </si>
  <si>
    <t>火曜日</t>
    <rPh sb="0" eb="3">
      <t>カヨウビ</t>
    </rPh>
    <phoneticPr fontId="0"/>
  </si>
  <si>
    <t>上田市真田温泉健康ランドふれあいさなだ館条例</t>
  </si>
  <si>
    <t>スポーツ推進課（真田）</t>
  </si>
  <si>
    <t>上田市真田町長7369-1</t>
  </si>
  <si>
    <t>第２月曜日、第４月曜日</t>
    <rPh sb="0" eb="1">
      <t>ダイ</t>
    </rPh>
    <rPh sb="2" eb="5">
      <t>ゲツヨウビ</t>
    </rPh>
    <rPh sb="6" eb="7">
      <t>ダイ</t>
    </rPh>
    <rPh sb="8" eb="11">
      <t>ゲツヨウビ</t>
    </rPh>
    <phoneticPr fontId="3"/>
  </si>
  <si>
    <t>指定緊急避難場所</t>
    <rPh sb="0" eb="8">
      <t>シテイキンキュウヒナンバショ</t>
    </rPh>
    <phoneticPr fontId="2"/>
  </si>
  <si>
    <t>指定緊急避難場所</t>
    <rPh sb="0" eb="8">
      <t>シテイキンキュウヒナンバショ</t>
    </rPh>
    <phoneticPr fontId="3"/>
  </si>
  <si>
    <t>上田市相染閣条例</t>
  </si>
  <si>
    <t>相染閣（あいそめの湯）</t>
    <rPh sb="0" eb="3">
      <t>アイゼンカク</t>
    </rPh>
    <phoneticPr fontId="3"/>
  </si>
  <si>
    <t>11月1日から4月30日</t>
    <rPh sb="2" eb="3">
      <t>ガツ</t>
    </rPh>
    <rPh sb="4" eb="5">
      <t>ニチ</t>
    </rPh>
    <rPh sb="8" eb="9">
      <t>ガツ</t>
    </rPh>
    <rPh sb="11" eb="12">
      <t>ニチ</t>
    </rPh>
    <phoneticPr fontId="3"/>
  </si>
  <si>
    <t>上田市真田古城緑地広場条例</t>
  </si>
  <si>
    <t>レクリエーション施設・観光施設</t>
  </si>
  <si>
    <t>12月29日から1月3日</t>
    <rPh sb="2" eb="3">
      <t>ツキ</t>
    </rPh>
    <rPh sb="5" eb="6">
      <t>ヒ</t>
    </rPh>
    <rPh sb="9" eb="10">
      <t>ツキ</t>
    </rPh>
    <rPh sb="11" eb="12">
      <t>ヒ</t>
    </rPh>
    <phoneticPr fontId="3"/>
  </si>
  <si>
    <t>上田市真田農業活性化施設ゆきむら夢工房条例</t>
  </si>
  <si>
    <t>新耐震基準（S57以降建築）</t>
    <rPh sb="0" eb="1">
      <t>シン</t>
    </rPh>
    <rPh sb="1" eb="3">
      <t>タイシン</t>
    </rPh>
    <rPh sb="3" eb="5">
      <t>キジュン</t>
    </rPh>
    <rPh sb="9" eb="11">
      <t>イコウ</t>
    </rPh>
    <rPh sb="11" eb="13">
      <t>ケンチク</t>
    </rPh>
    <phoneticPr fontId="0"/>
  </si>
  <si>
    <t>鉄筋コンクリ－ト（RC）</t>
    <rPh sb="0" eb="2">
      <t>テッキン</t>
    </rPh>
    <phoneticPr fontId="0"/>
  </si>
  <si>
    <t>12月31日、1月1日、11月、3月</t>
    <rPh sb="2" eb="3">
      <t>ガツ</t>
    </rPh>
    <rPh sb="5" eb="6">
      <t>ニチ</t>
    </rPh>
    <rPh sb="8" eb="9">
      <t>ガツ</t>
    </rPh>
    <rPh sb="10" eb="11">
      <t>ニチ</t>
    </rPh>
    <rPh sb="14" eb="15">
      <t>ガツ</t>
    </rPh>
    <rPh sb="17" eb="18">
      <t>ガツ</t>
    </rPh>
    <phoneticPr fontId="0"/>
  </si>
  <si>
    <t>広域</t>
    <rPh sb="0" eb="2">
      <t>コウイキ</t>
    </rPh>
    <phoneticPr fontId="0"/>
  </si>
  <si>
    <t>市民の森スケ－ト場条例</t>
    <rPh sb="0" eb="2">
      <t>シミン</t>
    </rPh>
    <phoneticPr fontId="0"/>
  </si>
  <si>
    <t>スポーツ推進課</t>
  </si>
  <si>
    <t>上田市武石番所ヶ原スキ－場条例</t>
  </si>
  <si>
    <t>診断未実施</t>
    <rPh sb="0" eb="2">
      <t>シンダン</t>
    </rPh>
    <rPh sb="2" eb="5">
      <t>ミジッシ</t>
    </rPh>
    <phoneticPr fontId="0"/>
  </si>
  <si>
    <t>木曜日</t>
    <rPh sb="0" eb="3">
      <t>モクヨウビ</t>
    </rPh>
    <phoneticPr fontId="3"/>
  </si>
  <si>
    <t>上田市武石巣栗渓谷緑の広場条例</t>
  </si>
  <si>
    <t>木造（W）</t>
    <rPh sb="0" eb="2">
      <t>モクゾウ</t>
    </rPh>
    <phoneticPr fontId="0"/>
  </si>
  <si>
    <t>上田市市民の森馬術場条例</t>
  </si>
  <si>
    <t>上田市菅平高原国際リゾ－トセンタ－条例</t>
  </si>
  <si>
    <t>上田市菅平高原スポ－ツランド条例</t>
  </si>
  <si>
    <t>上田市体育施設条例</t>
  </si>
  <si>
    <t>スポーツ施設</t>
  </si>
  <si>
    <t>12月29日から1月3日まで</t>
  </si>
  <si>
    <t>第一種中高層住居専用地域</t>
    <rPh sb="0" eb="1">
      <t>ダイ</t>
    </rPh>
    <rPh sb="1" eb="2">
      <t>イチ</t>
    </rPh>
    <rPh sb="2" eb="3">
      <t>シュ</t>
    </rPh>
    <rPh sb="3" eb="6">
      <t>チュウコウソウ</t>
    </rPh>
    <rPh sb="6" eb="8">
      <t>ジュウキョ</t>
    </rPh>
    <rPh sb="8" eb="10">
      <t>センヨウ</t>
    </rPh>
    <rPh sb="10" eb="12">
      <t>チイキ</t>
    </rPh>
    <phoneticPr fontId="3"/>
  </si>
  <si>
    <t>上田市二の丸4-58</t>
  </si>
  <si>
    <t>木造（W）</t>
    <rPh sb="0" eb="2">
      <t>モクゾウ</t>
    </rPh>
    <phoneticPr fontId="3"/>
  </si>
  <si>
    <t>直営（管理委託）</t>
    <rPh sb="3" eb="5">
      <t>カンリ</t>
    </rPh>
    <rPh sb="5" eb="7">
      <t>イタク</t>
    </rPh>
    <phoneticPr fontId="3"/>
  </si>
  <si>
    <t>上田市二の丸4-14</t>
  </si>
  <si>
    <t>上田市常磐城1-1-30</t>
  </si>
  <si>
    <t>市民参加・協働推進課</t>
  </si>
  <si>
    <t>上田市常磐城3-2-22</t>
  </si>
  <si>
    <t>丸子地域教育事務所</t>
  </si>
  <si>
    <t>武石地域教育事務所</t>
  </si>
  <si>
    <t>上田市武石上本入1710-1</t>
  </si>
  <si>
    <t>9月1日から6月30日</t>
    <rPh sb="1" eb="2">
      <t>ガツ</t>
    </rPh>
    <rPh sb="3" eb="4">
      <t>ニチ</t>
    </rPh>
    <rPh sb="7" eb="8">
      <t>ガツ</t>
    </rPh>
    <rPh sb="10" eb="11">
      <t>ニチ</t>
    </rPh>
    <phoneticPr fontId="2"/>
  </si>
  <si>
    <t>上田市上室賀1438-1</t>
  </si>
  <si>
    <t>12月29日から1月3日</t>
  </si>
  <si>
    <t>上田市真田町長7203-1</t>
  </si>
  <si>
    <t>上田市上武石476-24</t>
  </si>
  <si>
    <t>鉄筋コンクリ－ト（RC）</t>
    <rPh sb="0" eb="2">
      <t>テッキン</t>
    </rPh>
    <phoneticPr fontId="3"/>
  </si>
  <si>
    <t>学校建替に伴い学校利用</t>
    <rPh sb="0" eb="2">
      <t>ガッコウ</t>
    </rPh>
    <rPh sb="2" eb="4">
      <t>タテカ</t>
    </rPh>
    <rPh sb="5" eb="6">
      <t>トモナ</t>
    </rPh>
    <rPh sb="7" eb="11">
      <t>ガッコウリヨウ</t>
    </rPh>
    <phoneticPr fontId="2"/>
  </si>
  <si>
    <t>鉄骨鉄筋コンクリ－ト（SRC)</t>
    <rPh sb="0" eb="2">
      <t>テッコツ</t>
    </rPh>
    <rPh sb="2" eb="4">
      <t>テッキン</t>
    </rPh>
    <phoneticPr fontId="0"/>
  </si>
  <si>
    <t>診断済（耐震性無し）</t>
    <rPh sb="0" eb="2">
      <t>シンダン</t>
    </rPh>
    <rPh sb="2" eb="3">
      <t>スミ</t>
    </rPh>
    <rPh sb="4" eb="7">
      <t>タイシンセイ</t>
    </rPh>
    <rPh sb="7" eb="8">
      <t>ナ</t>
    </rPh>
    <phoneticPr fontId="3"/>
  </si>
  <si>
    <t>上田市菅平高原アリ－ナ条例</t>
    <rPh sb="0" eb="3">
      <t>ウエダシ</t>
    </rPh>
    <rPh sb="3" eb="5">
      <t>スガダイラ</t>
    </rPh>
    <rPh sb="5" eb="7">
      <t>コウゲン</t>
    </rPh>
    <rPh sb="11" eb="13">
      <t>ジョウレイ</t>
    </rPh>
    <phoneticPr fontId="3"/>
  </si>
  <si>
    <t>菅平高原アリーナ</t>
    <rPh sb="0" eb="2">
      <t>スガダイラ</t>
    </rPh>
    <rPh sb="2" eb="4">
      <t>コウゲン</t>
    </rPh>
    <phoneticPr fontId="3"/>
  </si>
  <si>
    <t>上田市上武石2</t>
  </si>
  <si>
    <t>上田市室内プ－ル条例</t>
  </si>
  <si>
    <t>診断済（耐震性無し）</t>
    <rPh sb="0" eb="2">
      <t>シンダン</t>
    </rPh>
    <rPh sb="2" eb="3">
      <t>スミ</t>
    </rPh>
    <rPh sb="4" eb="7">
      <t>タイシンセイ</t>
    </rPh>
    <rPh sb="7" eb="8">
      <t>ナ</t>
    </rPh>
    <phoneticPr fontId="1"/>
  </si>
  <si>
    <t>休日の翌日
資料整理期間（9月の5日間）</t>
    <rPh sb="0" eb="2">
      <t>キュウジツ</t>
    </rPh>
    <rPh sb="2" eb="3">
      <t>サイジツ</t>
    </rPh>
    <rPh sb="3" eb="5">
      <t>ヨクジツ</t>
    </rPh>
    <rPh sb="6" eb="8">
      <t>シリョウ</t>
    </rPh>
    <rPh sb="8" eb="10">
      <t>セイリ</t>
    </rPh>
    <rPh sb="10" eb="12">
      <t>キカン</t>
    </rPh>
    <rPh sb="14" eb="15">
      <t>ガツ</t>
    </rPh>
    <rPh sb="17" eb="18">
      <t>ニチ</t>
    </rPh>
    <rPh sb="18" eb="19">
      <t>カン</t>
    </rPh>
    <phoneticPr fontId="3"/>
  </si>
  <si>
    <t>上田市博物館条例</t>
  </si>
  <si>
    <t>博物館</t>
  </si>
  <si>
    <t>博物館等</t>
  </si>
  <si>
    <t>社会教育系施設</t>
  </si>
  <si>
    <t>上田市二の丸2-5</t>
  </si>
  <si>
    <t>博物館法</t>
    <rPh sb="0" eb="3">
      <t>ハクブツカン</t>
    </rPh>
    <rPh sb="3" eb="4">
      <t>ホウ</t>
    </rPh>
    <phoneticPr fontId="3"/>
  </si>
  <si>
    <t>上田市二の丸3-4</t>
  </si>
  <si>
    <t>休日の翌日</t>
    <rPh sb="0" eb="2">
      <t>キュウジツ</t>
    </rPh>
    <rPh sb="3" eb="5">
      <t>ヨクジツ</t>
    </rPh>
    <phoneticPr fontId="1"/>
  </si>
  <si>
    <t>水曜日</t>
    <rPh sb="0" eb="3">
      <t>スイヨウビ</t>
    </rPh>
    <phoneticPr fontId="1"/>
  </si>
  <si>
    <t>商業地域</t>
    <rPh sb="0" eb="2">
      <t>ショウギョウ</t>
    </rPh>
    <rPh sb="2" eb="4">
      <t>チイキ</t>
    </rPh>
    <phoneticPr fontId="1"/>
  </si>
  <si>
    <t>広域</t>
    <rPh sb="0" eb="2">
      <t>コウイキ</t>
    </rPh>
    <phoneticPr fontId="1"/>
  </si>
  <si>
    <t>上田市池波正太郎真田太平記館条例</t>
  </si>
  <si>
    <t>上田市中央3-7-3</t>
  </si>
  <si>
    <t>上田市真田御屋敷公園条例</t>
  </si>
  <si>
    <t>上田市二の丸3-3</t>
  </si>
  <si>
    <t>10月1日から5月31日</t>
    <rPh sb="2" eb="3">
      <t>ガツ</t>
    </rPh>
    <rPh sb="4" eb="5">
      <t>ニチ</t>
    </rPh>
    <rPh sb="8" eb="9">
      <t>ガツ</t>
    </rPh>
    <rPh sb="11" eb="12">
      <t>ニチ</t>
    </rPh>
    <phoneticPr fontId="3"/>
  </si>
  <si>
    <t>上田市菅平高原自然館条例</t>
  </si>
  <si>
    <t>祝日の翌日</t>
  </si>
  <si>
    <t>12月29日から3月31日</t>
  </si>
  <si>
    <t>月曜日</t>
  </si>
  <si>
    <t xml:space="preserve">特別警戒区域（急傾斜）
警戒区域（急傾斜）
警戒区域（土石流）
</t>
  </si>
  <si>
    <t>上田市武石ともしび博物館条例</t>
  </si>
  <si>
    <t>上田市下武石1902-4</t>
  </si>
  <si>
    <t>上田市交流文化芸術センタ－</t>
    <rPh sb="0" eb="3">
      <t>ウエダシ</t>
    </rPh>
    <phoneticPr fontId="3"/>
  </si>
  <si>
    <t>上田市立美術館条例</t>
  </si>
  <si>
    <t>上田市立美術館</t>
  </si>
  <si>
    <t>上田市天神3-15-15</t>
  </si>
  <si>
    <t>休日
特別整理期間(年間10日以内)</t>
    <rPh sb="0" eb="2">
      <t>キュウジツ</t>
    </rPh>
    <rPh sb="3" eb="5">
      <t>トクベツ</t>
    </rPh>
    <rPh sb="5" eb="7">
      <t>セイリ</t>
    </rPh>
    <rPh sb="7" eb="9">
      <t>キカン</t>
    </rPh>
    <rPh sb="10" eb="12">
      <t>ネンカン</t>
    </rPh>
    <rPh sb="14" eb="15">
      <t>ニチ</t>
    </rPh>
    <rPh sb="15" eb="17">
      <t>イナイ</t>
    </rPh>
    <phoneticPr fontId="3"/>
  </si>
  <si>
    <t>12月28日から1月4日</t>
    <rPh sb="2" eb="3">
      <t>ガツ</t>
    </rPh>
    <rPh sb="5" eb="6">
      <t>ニチ</t>
    </rPh>
    <rPh sb="9" eb="10">
      <t>ガツ</t>
    </rPh>
    <rPh sb="11" eb="12">
      <t>ニチ</t>
    </rPh>
    <phoneticPr fontId="3"/>
  </si>
  <si>
    <t>図書整理日（月1回）</t>
    <rPh sb="0" eb="2">
      <t>トショ</t>
    </rPh>
    <rPh sb="2" eb="5">
      <t>セイリビ</t>
    </rPh>
    <rPh sb="6" eb="7">
      <t>ツキ</t>
    </rPh>
    <rPh sb="8" eb="9">
      <t>カイ</t>
    </rPh>
    <phoneticPr fontId="2"/>
  </si>
  <si>
    <t>月曜日</t>
    <rPh sb="0" eb="3">
      <t>ゲツヨウビマイツキ</t>
    </rPh>
    <phoneticPr fontId="3"/>
  </si>
  <si>
    <t>平日18:30
土日祝17:00</t>
    <rPh sb="0" eb="2">
      <t>ヘイジツ</t>
    </rPh>
    <rPh sb="8" eb="9">
      <t>ド</t>
    </rPh>
    <rPh sb="9" eb="10">
      <t>ニチ</t>
    </rPh>
    <rPh sb="10" eb="11">
      <t>シュク</t>
    </rPh>
    <phoneticPr fontId="3"/>
  </si>
  <si>
    <t>図書館法</t>
  </si>
  <si>
    <t>上田市図書館条例</t>
  </si>
  <si>
    <t>図書館</t>
  </si>
  <si>
    <t>休日の振替日
特別整理期間（年間3日以内）</t>
    <rPh sb="0" eb="2">
      <t>キュウジツ</t>
    </rPh>
    <rPh sb="3" eb="6">
      <t>フリカエビ</t>
    </rPh>
    <rPh sb="7" eb="9">
      <t>トクベツ</t>
    </rPh>
    <rPh sb="9" eb="11">
      <t>セイリ</t>
    </rPh>
    <rPh sb="11" eb="13">
      <t>キカン</t>
    </rPh>
    <rPh sb="14" eb="16">
      <t>ネンカン</t>
    </rPh>
    <rPh sb="17" eb="18">
      <t>ニチ</t>
    </rPh>
    <rPh sb="18" eb="20">
      <t>イナイ</t>
    </rPh>
    <phoneticPr fontId="0"/>
  </si>
  <si>
    <t>平日20:30
土日祝18:00</t>
    <rPh sb="0" eb="2">
      <t>ヘイジツ</t>
    </rPh>
    <rPh sb="8" eb="10">
      <t>ドニチ</t>
    </rPh>
    <rPh sb="10" eb="11">
      <t>シュク</t>
    </rPh>
    <phoneticPr fontId="0"/>
  </si>
  <si>
    <t>商業地域</t>
    <rPh sb="0" eb="2">
      <t>ショウギョウ</t>
    </rPh>
    <rPh sb="2" eb="4">
      <t>チイキ</t>
    </rPh>
    <phoneticPr fontId="0"/>
  </si>
  <si>
    <t>上田駅前ビル・パレオ</t>
    <rPh sb="2" eb="4">
      <t>エキマエ</t>
    </rPh>
    <phoneticPr fontId="2"/>
  </si>
  <si>
    <t>上田市天神1-8-1</t>
  </si>
  <si>
    <t>休日
特別整理期間(年間10日以内)</t>
    <rPh sb="0" eb="2">
      <t>キュウジツ</t>
    </rPh>
    <rPh sb="3" eb="5">
      <t>トクベツ</t>
    </rPh>
    <rPh sb="5" eb="7">
      <t>セイリ</t>
    </rPh>
    <rPh sb="7" eb="9">
      <t>キカン</t>
    </rPh>
    <rPh sb="10" eb="12">
      <t>ネンカン</t>
    </rPh>
    <rPh sb="14" eb="15">
      <t>ニチ</t>
    </rPh>
    <rPh sb="15" eb="17">
      <t>イナイ</t>
    </rPh>
    <phoneticPr fontId="4"/>
  </si>
  <si>
    <t>月曜日</t>
    <rPh sb="0" eb="3">
      <t>ゲツヨウビ</t>
    </rPh>
    <phoneticPr fontId="4"/>
  </si>
  <si>
    <t xml:space="preserve">
休日
特別整理期間(年間10日以内)</t>
    <rPh sb="1" eb="3">
      <t>キュウジツ</t>
    </rPh>
    <rPh sb="4" eb="6">
      <t>トクベツ</t>
    </rPh>
    <rPh sb="6" eb="8">
      <t>セイリ</t>
    </rPh>
    <rPh sb="8" eb="10">
      <t>キカン</t>
    </rPh>
    <rPh sb="11" eb="13">
      <t>ネンカン</t>
    </rPh>
    <rPh sb="15" eb="16">
      <t>ニチ</t>
    </rPh>
    <rPh sb="16" eb="18">
      <t>イナイ</t>
    </rPh>
    <phoneticPr fontId="3"/>
  </si>
  <si>
    <t>上田図書館</t>
  </si>
  <si>
    <t>上田市材木町1-2-47</t>
  </si>
  <si>
    <t>上田図書館</t>
    <rPh sb="0" eb="2">
      <t>ウエダ</t>
    </rPh>
    <rPh sb="2" eb="5">
      <t>トショカン</t>
    </rPh>
    <phoneticPr fontId="3"/>
  </si>
  <si>
    <t>上田市文化会館条例</t>
  </si>
  <si>
    <t>文化施設</t>
  </si>
  <si>
    <t>市民文化系施設</t>
  </si>
  <si>
    <t>上田市材木町1-2-3</t>
  </si>
  <si>
    <t>信州国際音楽村条例</t>
    <rPh sb="0" eb="2">
      <t>シンシュウ</t>
    </rPh>
    <rPh sb="2" eb="4">
      <t>コクサイ</t>
    </rPh>
    <rPh sb="4" eb="6">
      <t>オンガク</t>
    </rPh>
    <rPh sb="6" eb="7">
      <t>ムラ</t>
    </rPh>
    <rPh sb="7" eb="9">
      <t>ジョウレイ</t>
    </rPh>
    <phoneticPr fontId="3"/>
  </si>
  <si>
    <t>第二種住居地域</t>
    <rPh sb="3" eb="5">
      <t>ジュウキョ</t>
    </rPh>
    <rPh sb="5" eb="7">
      <t>チイキ</t>
    </rPh>
    <phoneticPr fontId="0"/>
  </si>
  <si>
    <t>上田市上丸子1488-ﾛ</t>
  </si>
  <si>
    <t>上田市交流文化芸術センタ－条例</t>
  </si>
  <si>
    <t>上田市同和対策集会所条例</t>
  </si>
  <si>
    <t>集会施設</t>
  </si>
  <si>
    <t>上田市下武石458</t>
  </si>
  <si>
    <t>第一次避難場所</t>
    <rPh sb="2" eb="3">
      <t>ツギ</t>
    </rPh>
    <phoneticPr fontId="3"/>
  </si>
  <si>
    <t>上田市真田町本原337-11</t>
  </si>
  <si>
    <t>上田市長瀬3122-1</t>
  </si>
  <si>
    <t>第二種住居地域</t>
    <rPh sb="1" eb="2">
      <t>ニ</t>
    </rPh>
    <phoneticPr fontId="3"/>
  </si>
  <si>
    <t>上田市防災センタ－条例</t>
  </si>
  <si>
    <t>危機管理防災課</t>
    <rPh sb="0" eb="4">
      <t>キキカンリ</t>
    </rPh>
    <rPh sb="4" eb="7">
      <t>ボウサイカ</t>
    </rPh>
    <phoneticPr fontId="3"/>
  </si>
  <si>
    <t>上田市天神2-1-24</t>
  </si>
  <si>
    <t>社会福祉法</t>
    <rPh sb="0" eb="1">
      <t>シャ</t>
    </rPh>
    <phoneticPr fontId="3"/>
  </si>
  <si>
    <t>人権共生課</t>
  </si>
  <si>
    <t>第一種住居地域</t>
  </si>
  <si>
    <t>上田市常田2-30-20</t>
  </si>
  <si>
    <t>上田市前山412-2</t>
  </si>
  <si>
    <t>上田市塩川2989-6</t>
  </si>
  <si>
    <t>上田市福田30-4</t>
  </si>
  <si>
    <t>観光シティプロモーション課</t>
  </si>
  <si>
    <t>上田市別所温泉1723-1</t>
  </si>
  <si>
    <t>上田市御所288-4</t>
  </si>
  <si>
    <t>上田市解放会館条例</t>
  </si>
  <si>
    <t>丸子市民サービス課</t>
  </si>
  <si>
    <t>上田市下室賀1877-１</t>
  </si>
  <si>
    <t>上田市岡1262-1</t>
  </si>
  <si>
    <t>指定緊急避難場所</t>
    <rPh sb="0" eb="2">
      <t>シテイ</t>
    </rPh>
    <rPh sb="2" eb="4">
      <t>キンキュウ</t>
    </rPh>
    <rPh sb="4" eb="8">
      <t>ヒナンバショ</t>
    </rPh>
    <phoneticPr fontId="3"/>
  </si>
  <si>
    <t>上田市塩田の里交流館条例</t>
  </si>
  <si>
    <t>上田市手塚792</t>
  </si>
  <si>
    <t>上田市殿城995-１</t>
  </si>
  <si>
    <t>上田市本原担い手研修センタ－条例</t>
  </si>
  <si>
    <t>真田地域教育事務所</t>
  </si>
  <si>
    <t>上田市真田町本原2165</t>
  </si>
  <si>
    <t>上田市上室賀1432-1</t>
  </si>
  <si>
    <t>特別警戒区域（土石流）</t>
    <rPh sb="0" eb="2">
      <t>トクベツ</t>
    </rPh>
    <rPh sb="2" eb="4">
      <t>ケイカイ</t>
    </rPh>
    <rPh sb="4" eb="6">
      <t>クイキ</t>
    </rPh>
    <rPh sb="7" eb="10">
      <t>ドセキリュウ</t>
    </rPh>
    <phoneticPr fontId="0"/>
  </si>
  <si>
    <t>学校教育課</t>
    <rPh sb="0" eb="5">
      <t>ガッコウキョウイクカ</t>
    </rPh>
    <phoneticPr fontId="3"/>
  </si>
  <si>
    <t>上田市真田町長4243-1</t>
  </si>
  <si>
    <t>月曜日</t>
    <rPh sb="0" eb="2">
      <t>ゲツヨウ</t>
    </rPh>
    <rPh sb="2" eb="3">
      <t>ビ</t>
    </rPh>
    <phoneticPr fontId="2"/>
  </si>
  <si>
    <t>丸子地域振興課</t>
  </si>
  <si>
    <t>上田市平井1758-2</t>
  </si>
  <si>
    <t>5.0ｍ以上10.0ｍ未満</t>
    <rPh sb="4" eb="6">
      <t>イジョウ</t>
    </rPh>
    <rPh sb="11" eb="13">
      <t>ミマン</t>
    </rPh>
    <phoneticPr fontId="3"/>
  </si>
  <si>
    <t>上田市国分1629</t>
  </si>
  <si>
    <t>社会教育法</t>
  </si>
  <si>
    <t>上田市公民館条例</t>
  </si>
  <si>
    <t>上田市上塩尻253-１</t>
  </si>
  <si>
    <t>上田市蒼久保1212-1</t>
  </si>
  <si>
    <t>指定緊急避難場所</t>
    <rPh sb="0" eb="2">
      <t>シテイ</t>
    </rPh>
    <rPh sb="2" eb="4">
      <t>キンキュウ</t>
    </rPh>
    <rPh sb="4" eb="6">
      <t>ヒナン</t>
    </rPh>
    <rPh sb="6" eb="8">
      <t>バショ</t>
    </rPh>
    <phoneticPr fontId="0"/>
  </si>
  <si>
    <t>上田市長瀬市民センタ－条例</t>
  </si>
  <si>
    <t>上田市長瀬2476</t>
  </si>
  <si>
    <t>武石地域自治センタ－</t>
  </si>
  <si>
    <t>上田市下武石742</t>
  </si>
  <si>
    <t>雇用の分野における男女の均等な機会及び待遇の確保等に関する法律</t>
  </si>
  <si>
    <t>上田市市民プラザ・ゆう条例</t>
  </si>
  <si>
    <t>上田市材木町1-2-2</t>
  </si>
  <si>
    <t>上田市上丸子1592－2</t>
  </si>
  <si>
    <t>上田市鹿教湯温泉交流センタ－条例</t>
  </si>
  <si>
    <t>上田市鹿教湯温泉1434-2</t>
  </si>
  <si>
    <t>川西地域自治センタ－</t>
  </si>
  <si>
    <t>上田市小泉863-1</t>
  </si>
  <si>
    <t>上田市住吉378-1</t>
  </si>
  <si>
    <t>塩田地域自治センタ－</t>
  </si>
  <si>
    <t>塩田公民館</t>
  </si>
  <si>
    <t>上田市中野20</t>
  </si>
  <si>
    <t>新耐震基準（S57以降建築）</t>
    <rPh sb="0" eb="1">
      <t>シン</t>
    </rPh>
    <rPh sb="1" eb="3">
      <t>タイシン</t>
    </rPh>
    <rPh sb="3" eb="5">
      <t>キジュン</t>
    </rPh>
    <rPh sb="9" eb="11">
      <t>イコウ</t>
    </rPh>
    <rPh sb="11" eb="13">
      <t>ケンチク</t>
    </rPh>
    <phoneticPr fontId="18"/>
  </si>
  <si>
    <t>上田市常磐城5-4-34</t>
  </si>
  <si>
    <t>上田市</t>
    <rPh sb="0" eb="3">
      <t>ウエダシ</t>
    </rPh>
    <phoneticPr fontId="16"/>
  </si>
  <si>
    <t>第一種低層住宅専用地域</t>
    <rPh sb="0" eb="3">
      <t>ダイイッシュ</t>
    </rPh>
    <rPh sb="3" eb="5">
      <t>テイソウ</t>
    </rPh>
    <rPh sb="5" eb="7">
      <t>ジュウタク</t>
    </rPh>
    <rPh sb="7" eb="9">
      <t>センヨウ</t>
    </rPh>
    <rPh sb="9" eb="11">
      <t>チイキ</t>
    </rPh>
    <phoneticPr fontId="20"/>
  </si>
  <si>
    <t>地域内</t>
    <rPh sb="0" eb="2">
      <t>チイキ</t>
    </rPh>
    <rPh sb="2" eb="3">
      <t>ナイ</t>
    </rPh>
    <phoneticPr fontId="18"/>
  </si>
  <si>
    <t>城南解放会館</t>
  </si>
  <si>
    <t>上田市中之条460</t>
  </si>
  <si>
    <t>真田保健センタ－</t>
  </si>
  <si>
    <t>上田市真田町長7199-1</t>
  </si>
  <si>
    <t>雨水・地下水等利用</t>
    <rPh sb="0" eb="2">
      <t>ウスイ</t>
    </rPh>
    <rPh sb="3" eb="6">
      <t>チカスイ</t>
    </rPh>
    <rPh sb="6" eb="7">
      <t>トウ</t>
    </rPh>
    <rPh sb="7" eb="9">
      <t>リヨウ</t>
    </rPh>
    <phoneticPr fontId="3"/>
  </si>
  <si>
    <t>緑化、緑地</t>
    <rPh sb="0" eb="2">
      <t>リョッカ</t>
    </rPh>
    <rPh sb="3" eb="5">
      <t>リョクチ</t>
    </rPh>
    <phoneticPr fontId="3"/>
  </si>
  <si>
    <t>再生可能エネルギ－による熱利用設備</t>
    <rPh sb="0" eb="2">
      <t>サイセイ</t>
    </rPh>
    <rPh sb="2" eb="4">
      <t>カノウ</t>
    </rPh>
    <rPh sb="12" eb="13">
      <t>ネツ</t>
    </rPh>
    <rPh sb="13" eb="15">
      <t>リヨウ</t>
    </rPh>
    <rPh sb="15" eb="17">
      <t>セツビ</t>
    </rPh>
    <phoneticPr fontId="3"/>
  </si>
  <si>
    <t>再生可能エネルギ－による発電設備</t>
    <rPh sb="0" eb="2">
      <t>サイセイ</t>
    </rPh>
    <rPh sb="2" eb="4">
      <t>カノウ</t>
    </rPh>
    <rPh sb="12" eb="14">
      <t>ハツデン</t>
    </rPh>
    <rPh sb="14" eb="16">
      <t>セツビ</t>
    </rPh>
    <phoneticPr fontId="3"/>
  </si>
  <si>
    <t>照明のＬＥＤ化</t>
    <rPh sb="0" eb="2">
      <t>ショウメイ</t>
    </rPh>
    <rPh sb="6" eb="7">
      <t>カ</t>
    </rPh>
    <phoneticPr fontId="3"/>
  </si>
  <si>
    <t>水銀灯</t>
    <rPh sb="0" eb="3">
      <t>スイギントウ</t>
    </rPh>
    <phoneticPr fontId="2"/>
  </si>
  <si>
    <t>AED</t>
    <phoneticPr fontId="2"/>
  </si>
  <si>
    <t>赤ちゃんステ－ション設置</t>
    <rPh sb="0" eb="1">
      <t>アカ</t>
    </rPh>
    <rPh sb="10" eb="12">
      <t>セッチ</t>
    </rPh>
    <phoneticPr fontId="2"/>
  </si>
  <si>
    <t>オストメイト対応
（多目的トイレ）</t>
    <phoneticPr fontId="3"/>
  </si>
  <si>
    <t>多目的トイレ設置</t>
    <rPh sb="0" eb="3">
      <t>タモクテキ</t>
    </rPh>
    <rPh sb="6" eb="8">
      <t>セッチ</t>
    </rPh>
    <phoneticPr fontId="2"/>
  </si>
  <si>
    <t>スロ－プ設置</t>
    <rPh sb="4" eb="6">
      <t>セッチ</t>
    </rPh>
    <phoneticPr fontId="2"/>
  </si>
  <si>
    <t>（階段）段は識別しやすい</t>
    <rPh sb="1" eb="3">
      <t>カイダン</t>
    </rPh>
    <rPh sb="4" eb="5">
      <t>ダン</t>
    </rPh>
    <rPh sb="6" eb="8">
      <t>シキベツ</t>
    </rPh>
    <phoneticPr fontId="3"/>
  </si>
  <si>
    <t>手すりの設置
(階段・スロープ）</t>
    <rPh sb="8" eb="10">
      <t>カイダン</t>
    </rPh>
    <phoneticPr fontId="3"/>
  </si>
  <si>
    <t>エレベ－タ－
設置</t>
    <rPh sb="7" eb="9">
      <t>セッチ</t>
    </rPh>
    <phoneticPr fontId="3"/>
  </si>
  <si>
    <t>専用駐車場数
（優先区画数）</t>
    <rPh sb="0" eb="2">
      <t>センヨウ</t>
    </rPh>
    <rPh sb="2" eb="5">
      <t>チュウシャジョウ</t>
    </rPh>
    <rPh sb="5" eb="6">
      <t>スウ</t>
    </rPh>
    <rPh sb="8" eb="10">
      <t>ユウセン</t>
    </rPh>
    <rPh sb="12" eb="13">
      <t>スウ</t>
    </rPh>
    <phoneticPr fontId="3"/>
  </si>
  <si>
    <t>駐車場区画数</t>
    <rPh sb="0" eb="3">
      <t>チュウシャジョウ</t>
    </rPh>
    <rPh sb="3" eb="5">
      <t>クカク</t>
    </rPh>
    <rPh sb="5" eb="6">
      <t>スウ</t>
    </rPh>
    <phoneticPr fontId="3"/>
  </si>
  <si>
    <t>案内標示
（音声）</t>
    <rPh sb="0" eb="2">
      <t>アンナイ</t>
    </rPh>
    <rPh sb="2" eb="4">
      <t>ヒョウジ</t>
    </rPh>
    <rPh sb="6" eb="8">
      <t>オンセイ</t>
    </rPh>
    <phoneticPr fontId="3"/>
  </si>
  <si>
    <t>案内標示
（点字）</t>
    <rPh sb="0" eb="2">
      <t>アンナイ</t>
    </rPh>
    <rPh sb="2" eb="4">
      <t>ヒョウジ</t>
    </rPh>
    <rPh sb="6" eb="8">
      <t>テンジ</t>
    </rPh>
    <phoneticPr fontId="3"/>
  </si>
  <si>
    <t>案内標示
（イラスト・ピクトグラム）</t>
    <rPh sb="0" eb="2">
      <t>アンナイ</t>
    </rPh>
    <rPh sb="2" eb="4">
      <t>ヒョウジ</t>
    </rPh>
    <phoneticPr fontId="3"/>
  </si>
  <si>
    <t>自動ドア設置</t>
    <rPh sb="0" eb="2">
      <t>ジドウ</t>
    </rPh>
    <rPh sb="4" eb="6">
      <t>セッチ</t>
    </rPh>
    <phoneticPr fontId="3"/>
  </si>
  <si>
    <t>通路幅120㎝以上</t>
    <rPh sb="0" eb="2">
      <t>ツウロ</t>
    </rPh>
    <rPh sb="2" eb="3">
      <t>ハバ</t>
    </rPh>
    <rPh sb="7" eb="9">
      <t>イジョウ</t>
    </rPh>
    <phoneticPr fontId="3"/>
  </si>
  <si>
    <t>施設内床面が滑りにくい仕上げ</t>
    <rPh sb="0" eb="2">
      <t>シセツ</t>
    </rPh>
    <rPh sb="2" eb="3">
      <t>ナイ</t>
    </rPh>
    <rPh sb="3" eb="5">
      <t>ユカメン</t>
    </rPh>
    <rPh sb="6" eb="7">
      <t>スベ</t>
    </rPh>
    <rPh sb="11" eb="13">
      <t>シア</t>
    </rPh>
    <phoneticPr fontId="3"/>
  </si>
  <si>
    <t>施設内の点字ブロック敷設</t>
    <rPh sb="0" eb="2">
      <t>シセツ</t>
    </rPh>
    <rPh sb="2" eb="3">
      <t>ナイ</t>
    </rPh>
    <rPh sb="4" eb="6">
      <t>テンジ</t>
    </rPh>
    <rPh sb="10" eb="12">
      <t>フセツ</t>
    </rPh>
    <phoneticPr fontId="3"/>
  </si>
  <si>
    <t>ガスの種別</t>
    <rPh sb="3" eb="5">
      <t>シュベツ</t>
    </rPh>
    <phoneticPr fontId="3"/>
  </si>
  <si>
    <t>熱源（その他）</t>
    <rPh sb="0" eb="2">
      <t>ネツゲン</t>
    </rPh>
    <rPh sb="5" eb="6">
      <t>タ</t>
    </rPh>
    <phoneticPr fontId="2"/>
  </si>
  <si>
    <t>熱源（重油）</t>
    <rPh sb="0" eb="2">
      <t>ネツゲン</t>
    </rPh>
    <rPh sb="3" eb="5">
      <t>ジュウユ</t>
    </rPh>
    <phoneticPr fontId="2"/>
  </si>
  <si>
    <t>熱源（灯油）</t>
    <rPh sb="0" eb="2">
      <t>ネツゲン</t>
    </rPh>
    <rPh sb="3" eb="5">
      <t>トウユ</t>
    </rPh>
    <phoneticPr fontId="2"/>
  </si>
  <si>
    <t>熱源（ガス）</t>
    <rPh sb="0" eb="2">
      <t>ネツゲン</t>
    </rPh>
    <phoneticPr fontId="2"/>
  </si>
  <si>
    <t>熱源（電気）</t>
    <rPh sb="0" eb="2">
      <t>ネツゲン</t>
    </rPh>
    <rPh sb="3" eb="5">
      <t>デンキ</t>
    </rPh>
    <phoneticPr fontId="2"/>
  </si>
  <si>
    <t>耐震基準</t>
    <rPh sb="0" eb="4">
      <t>タイシンキジュン</t>
    </rPh>
    <phoneticPr fontId="3"/>
  </si>
  <si>
    <t>耐震診断・補強状況</t>
    <rPh sb="0" eb="4">
      <t>タイシンシンダン</t>
    </rPh>
    <rPh sb="5" eb="9">
      <t>ホキョウジョウキョウ</t>
    </rPh>
    <phoneticPr fontId="3"/>
  </si>
  <si>
    <t>階数（地下）</t>
    <rPh sb="0" eb="2">
      <t>カイスウ</t>
    </rPh>
    <rPh sb="3" eb="5">
      <t>チカ</t>
    </rPh>
    <phoneticPr fontId="2"/>
  </si>
  <si>
    <t>階数（地上）</t>
    <rPh sb="0" eb="2">
      <t>カイスウ</t>
    </rPh>
    <rPh sb="3" eb="5">
      <t>チジョウ</t>
    </rPh>
    <phoneticPr fontId="3"/>
  </si>
  <si>
    <t>構造</t>
  </si>
  <si>
    <t>延床面積（㎡）</t>
    <rPh sb="0" eb="1">
      <t>ノベ</t>
    </rPh>
    <rPh sb="1" eb="4">
      <t>ユカメンセキ</t>
    </rPh>
    <phoneticPr fontId="4"/>
  </si>
  <si>
    <t>敷地面積（㎡）</t>
    <rPh sb="0" eb="2">
      <t>シキチ</t>
    </rPh>
    <rPh sb="2" eb="4">
      <t>メンセキ</t>
    </rPh>
    <phoneticPr fontId="3"/>
  </si>
  <si>
    <t>建物所有者</t>
    <rPh sb="0" eb="2">
      <t>タテモノ</t>
    </rPh>
    <rPh sb="2" eb="5">
      <t>ショユウシャ</t>
    </rPh>
    <phoneticPr fontId="4"/>
  </si>
  <si>
    <t>休館日（その他）</t>
    <rPh sb="0" eb="3">
      <t>キュウカンビ</t>
    </rPh>
    <rPh sb="6" eb="7">
      <t>タ</t>
    </rPh>
    <phoneticPr fontId="3"/>
  </si>
  <si>
    <t>休館日（毎年）</t>
    <rPh sb="0" eb="3">
      <t>キュウカンビ</t>
    </rPh>
    <rPh sb="4" eb="6">
      <t>マイネン</t>
    </rPh>
    <phoneticPr fontId="3"/>
  </si>
  <si>
    <t>休館日（毎月）</t>
    <rPh sb="0" eb="3">
      <t>キュウカンビ</t>
    </rPh>
    <rPh sb="4" eb="6">
      <t>マイツキ</t>
    </rPh>
    <phoneticPr fontId="3"/>
  </si>
  <si>
    <t>休館日（毎週）</t>
    <rPh sb="0" eb="3">
      <t>キュウカンビ</t>
    </rPh>
    <rPh sb="4" eb="6">
      <t>マイシュウ</t>
    </rPh>
    <phoneticPr fontId="3"/>
  </si>
  <si>
    <t>閉館時間</t>
    <rPh sb="0" eb="2">
      <t>ヘイカン</t>
    </rPh>
    <rPh sb="2" eb="4">
      <t>ジカン</t>
    </rPh>
    <phoneticPr fontId="3"/>
  </si>
  <si>
    <t>開館時間</t>
    <rPh sb="0" eb="2">
      <t>カイカン</t>
    </rPh>
    <rPh sb="2" eb="4">
      <t>ジカン</t>
    </rPh>
    <phoneticPr fontId="3"/>
  </si>
  <si>
    <t>投票所利用</t>
    <rPh sb="0" eb="2">
      <t>トウヒョウ</t>
    </rPh>
    <rPh sb="2" eb="3">
      <t>ジョ</t>
    </rPh>
    <rPh sb="3" eb="5">
      <t>リヨウ</t>
    </rPh>
    <phoneticPr fontId="2"/>
  </si>
  <si>
    <t>想定浸水深</t>
    <rPh sb="0" eb="2">
      <t>ソウテイ</t>
    </rPh>
    <rPh sb="2" eb="4">
      <t>シンスイ</t>
    </rPh>
    <rPh sb="4" eb="5">
      <t>フカ</t>
    </rPh>
    <phoneticPr fontId="3"/>
  </si>
  <si>
    <t>土砂災害警戒区域</t>
    <rPh sb="0" eb="2">
      <t>ドシャ</t>
    </rPh>
    <rPh sb="2" eb="4">
      <t>サイガイ</t>
    </rPh>
    <rPh sb="4" eb="6">
      <t>ケイカイ</t>
    </rPh>
    <rPh sb="6" eb="8">
      <t>クイキ</t>
    </rPh>
    <phoneticPr fontId="3"/>
  </si>
  <si>
    <t>防災関連情報</t>
    <rPh sb="0" eb="2">
      <t>ボウサイ</t>
    </rPh>
    <rPh sb="2" eb="4">
      <t>カンレン</t>
    </rPh>
    <rPh sb="4" eb="6">
      <t>ジョウホウ</t>
    </rPh>
    <phoneticPr fontId="3"/>
  </si>
  <si>
    <t>用途地域</t>
    <rPh sb="0" eb="4">
      <t>ヨウトチイキ</t>
    </rPh>
    <phoneticPr fontId="2"/>
  </si>
  <si>
    <t>利用圏域分類</t>
    <rPh sb="0" eb="2">
      <t>リヨウ</t>
    </rPh>
    <rPh sb="2" eb="4">
      <t>ケンイキ</t>
    </rPh>
    <rPh sb="4" eb="6">
      <t>ブンルイ</t>
    </rPh>
    <phoneticPr fontId="3"/>
  </si>
  <si>
    <t>設置根拠法令</t>
    <rPh sb="0" eb="2">
      <t>セッチ</t>
    </rPh>
    <rPh sb="2" eb="4">
      <t>コンキョ</t>
    </rPh>
    <rPh sb="4" eb="6">
      <t>ホウレイ</t>
    </rPh>
    <phoneticPr fontId="3"/>
  </si>
  <si>
    <t>施設規模の基準</t>
    <rPh sb="0" eb="2">
      <t>シセツ</t>
    </rPh>
    <rPh sb="2" eb="4">
      <t>キボ</t>
    </rPh>
    <rPh sb="5" eb="7">
      <t>キジュン</t>
    </rPh>
    <phoneticPr fontId="3"/>
  </si>
  <si>
    <t>複合施設名</t>
    <rPh sb="0" eb="2">
      <t>フクゴウ</t>
    </rPh>
    <rPh sb="2" eb="4">
      <t>シセツ</t>
    </rPh>
    <rPh sb="4" eb="5">
      <t>メイ</t>
    </rPh>
    <phoneticPr fontId="2"/>
  </si>
  <si>
    <t>複合施設コ－ド</t>
    <rPh sb="0" eb="2">
      <t>フクゴウ</t>
    </rPh>
    <rPh sb="2" eb="4">
      <t>シセツ</t>
    </rPh>
    <phoneticPr fontId="2"/>
  </si>
  <si>
    <t>配置状況</t>
    <rPh sb="0" eb="2">
      <t>ハイチ</t>
    </rPh>
    <rPh sb="2" eb="4">
      <t>ジョウキョウ</t>
    </rPh>
    <phoneticPr fontId="3"/>
  </si>
  <si>
    <t>設置条例</t>
    <rPh sb="0" eb="2">
      <t>セッチ</t>
    </rPh>
    <rPh sb="2" eb="4">
      <t>ジョウレイ</t>
    </rPh>
    <phoneticPr fontId="3"/>
  </si>
  <si>
    <t>地域</t>
    <rPh sb="0" eb="2">
      <t>チイキ</t>
    </rPh>
    <phoneticPr fontId="3"/>
  </si>
  <si>
    <t>経過年数</t>
    <rPh sb="0" eb="4">
      <t>ケイカネンスウ</t>
    </rPh>
    <phoneticPr fontId="3"/>
  </si>
  <si>
    <t>事業終了年（廃止年）</t>
    <rPh sb="0" eb="2">
      <t>ジギョウ</t>
    </rPh>
    <rPh sb="2" eb="4">
      <t>シュウリョウ</t>
    </rPh>
    <rPh sb="4" eb="5">
      <t>ネン</t>
    </rPh>
    <rPh sb="6" eb="8">
      <t>ハイシ</t>
    </rPh>
    <rPh sb="8" eb="9">
      <t>ネン</t>
    </rPh>
    <phoneticPr fontId="2"/>
  </si>
  <si>
    <t>事業開始年</t>
    <rPh sb="0" eb="2">
      <t>ジギョウ</t>
    </rPh>
    <rPh sb="2" eb="4">
      <t>カイシ</t>
    </rPh>
    <rPh sb="4" eb="5">
      <t>ネン</t>
    </rPh>
    <phoneticPr fontId="3"/>
  </si>
  <si>
    <t>施設運営形態</t>
    <rPh sb="0" eb="2">
      <t>シセツ</t>
    </rPh>
    <rPh sb="2" eb="4">
      <t>ウンエイ</t>
    </rPh>
    <rPh sb="4" eb="6">
      <t>ケイタイ</t>
    </rPh>
    <phoneticPr fontId="3"/>
  </si>
  <si>
    <t>施設所管課</t>
    <rPh sb="0" eb="2">
      <t>シセツ</t>
    </rPh>
    <rPh sb="2" eb="4">
      <t>ショカン</t>
    </rPh>
    <rPh sb="4" eb="5">
      <t>カ</t>
    </rPh>
    <phoneticPr fontId="3"/>
  </si>
  <si>
    <t>施設中分類</t>
    <rPh sb="0" eb="2">
      <t>シセツ</t>
    </rPh>
    <rPh sb="2" eb="5">
      <t>チュウブンルイ</t>
    </rPh>
    <phoneticPr fontId="3"/>
  </si>
  <si>
    <t>施設大分類</t>
    <rPh sb="0" eb="2">
      <t>シセツ</t>
    </rPh>
    <rPh sb="2" eb="3">
      <t>ダイ</t>
    </rPh>
    <rPh sb="3" eb="5">
      <t>ブンルイ</t>
    </rPh>
    <phoneticPr fontId="3"/>
  </si>
  <si>
    <t>所在地</t>
    <rPh sb="0" eb="3">
      <t>ショザイチ</t>
    </rPh>
    <phoneticPr fontId="3"/>
  </si>
  <si>
    <t>基準年</t>
    <rPh sb="0" eb="3">
      <t>キジュンネン</t>
    </rPh>
    <phoneticPr fontId="2"/>
  </si>
  <si>
    <t>施設名称</t>
    <rPh sb="0" eb="2">
      <t>シセツ</t>
    </rPh>
    <rPh sb="2" eb="4">
      <t>メイショウ</t>
    </rPh>
    <phoneticPr fontId="3"/>
  </si>
  <si>
    <t>施設コ－ド</t>
    <rPh sb="0" eb="2">
      <t>シセツ</t>
    </rPh>
    <phoneticPr fontId="3"/>
  </si>
  <si>
    <t>環境配慮設備情報</t>
    <rPh sb="6" eb="8">
      <t>ジョウホウ</t>
    </rPh>
    <phoneticPr fontId="2"/>
  </si>
  <si>
    <t>バリアフリ－、ユニバ－サルデザイン情報（ 〇：あり 、×：なし 、対象外：－ ）</t>
    <rPh sb="17" eb="19">
      <t>ジョウホウ</t>
    </rPh>
    <phoneticPr fontId="2"/>
  </si>
  <si>
    <t>建物情報</t>
    <rPh sb="0" eb="4">
      <t>タテモノジョウホウ</t>
    </rPh>
    <phoneticPr fontId="2"/>
  </si>
  <si>
    <t>基本情報</t>
    <rPh sb="0" eb="4">
      <t>キホンジョウホウ</t>
    </rPh>
    <phoneticPr fontId="2"/>
  </si>
  <si>
    <t>福祉団体活動室</t>
  </si>
  <si>
    <t>ふれあいグループ活動室</t>
  </si>
  <si>
    <t>01</t>
  </si>
  <si>
    <t>全館</t>
  </si>
  <si>
    <t>（別棟1Ｆ）木工作業所</t>
  </si>
  <si>
    <t>（１Ｆ）研修室</t>
  </si>
  <si>
    <t>（２Ｆ）調理室</t>
  </si>
  <si>
    <t>（２Ｆ）小会議室</t>
  </si>
  <si>
    <t>（２Ｆ）中会議室</t>
  </si>
  <si>
    <t>（２Ｆ）大会議室</t>
  </si>
  <si>
    <t>（１Ｆ）講堂</t>
  </si>
  <si>
    <t>浴室・脱衣所(東側)</t>
  </si>
  <si>
    <t>上田市真田老人福祉センター</t>
  </si>
  <si>
    <t>浴室・脱衣所(西側)</t>
  </si>
  <si>
    <t>集会室</t>
  </si>
  <si>
    <t>生活相談室</t>
  </si>
  <si>
    <t>健康相談室</t>
  </si>
  <si>
    <t>機能訓練室</t>
  </si>
  <si>
    <t>娯楽室兼作業室</t>
  </si>
  <si>
    <t>図書室</t>
  </si>
  <si>
    <t>事務室</t>
  </si>
  <si>
    <t>卓球室</t>
  </si>
  <si>
    <t>和室</t>
  </si>
  <si>
    <t>クラブ室</t>
  </si>
  <si>
    <t>中広間</t>
  </si>
  <si>
    <t>訓練室</t>
  </si>
  <si>
    <t>大広間</t>
  </si>
  <si>
    <t>談話室</t>
  </si>
  <si>
    <t>学習室</t>
  </si>
  <si>
    <t>工作室</t>
  </si>
  <si>
    <t>茶室</t>
  </si>
  <si>
    <t>集会室（和室）(2F)</t>
  </si>
  <si>
    <t>上田市真田林業会館</t>
  </si>
  <si>
    <t>集会室（洋室）(2F)</t>
  </si>
  <si>
    <t>森林総合センター</t>
  </si>
  <si>
    <t>上田市共同福祉施設</t>
  </si>
  <si>
    <t>文化教養室</t>
  </si>
  <si>
    <t>小ホール</t>
  </si>
  <si>
    <t>中ホール</t>
  </si>
  <si>
    <t>全室</t>
  </si>
  <si>
    <t>上田市森林センター</t>
  </si>
  <si>
    <t>視聴覚室</t>
  </si>
  <si>
    <t>第二研修室</t>
  </si>
  <si>
    <t>第一研修室</t>
  </si>
  <si>
    <t>まちづくり室（1F）</t>
  </si>
  <si>
    <t>テニスコート（敷地内）</t>
  </si>
  <si>
    <t>農事兼研究室（2F)</t>
  </si>
  <si>
    <t>図書室（2F)</t>
  </si>
  <si>
    <t>生活改善室（2F)</t>
  </si>
  <si>
    <t>視聴覚室（2F)</t>
  </si>
  <si>
    <t>料理実習室（1F）</t>
  </si>
  <si>
    <t>保健管理室（1F)</t>
  </si>
  <si>
    <t>第3会議室（1F)</t>
  </si>
  <si>
    <t>第２会議室（1F)</t>
  </si>
  <si>
    <t>多目的ホール（1F）</t>
  </si>
  <si>
    <t>第７会議室</t>
  </si>
  <si>
    <t>上田市勤労者福祉センター</t>
  </si>
  <si>
    <t>第６会議室</t>
  </si>
  <si>
    <t>第５会議室</t>
  </si>
  <si>
    <t>第４会議室</t>
  </si>
  <si>
    <t>第３会議室</t>
  </si>
  <si>
    <t>第２会議室</t>
  </si>
  <si>
    <t>第１会議室</t>
  </si>
  <si>
    <t>和室二号室</t>
  </si>
  <si>
    <t>和室一号室</t>
  </si>
  <si>
    <t>和室教養室</t>
  </si>
  <si>
    <t>真田古城緑地広場（古城庵）</t>
  </si>
  <si>
    <t>調理研修室（みそ）</t>
  </si>
  <si>
    <t>漬物加工室（おやき・もち）１Ｆ</t>
  </si>
  <si>
    <t>菓子加工室（パン）１Ｆ</t>
  </si>
  <si>
    <t>そば体験道場　１Ｆ</t>
  </si>
  <si>
    <t>ふれあい研修室（1F）</t>
  </si>
  <si>
    <t>イベント準備室（1F）</t>
  </si>
  <si>
    <t>国際講義室（3F）</t>
  </si>
  <si>
    <t>主催者事務室（１F）</t>
  </si>
  <si>
    <t>更衣室C（１F）</t>
  </si>
  <si>
    <t>更衣室B（１F）</t>
  </si>
  <si>
    <t>更衣室A（１F）</t>
  </si>
  <si>
    <t>相撲場</t>
  </si>
  <si>
    <t>城跡野球場</t>
  </si>
  <si>
    <t>弓道場</t>
  </si>
  <si>
    <t>長瀬室内ゲートボール場</t>
  </si>
  <si>
    <t>室賀健康増進センター（１F ）</t>
  </si>
  <si>
    <t>上田市室賀健康増進センター</t>
  </si>
  <si>
    <t>東内室内ゲートボール場</t>
  </si>
  <si>
    <t>体育館</t>
  </si>
  <si>
    <t>上野が丘体育館</t>
  </si>
  <si>
    <t>トレーニング室</t>
  </si>
  <si>
    <t>(2F)展望ｷﾞｬﾗﾘｰ(ﾄﾚｰﾆﾝｸﾞｽﾍﾟｰｽ)</t>
  </si>
  <si>
    <t>上田市菅平高原アリーナ（アンダーアーマー菅平アリーナ）</t>
  </si>
  <si>
    <t>(1F)給水室</t>
  </si>
  <si>
    <t>(1F)更衣室</t>
  </si>
  <si>
    <t>(1F)競技場</t>
  </si>
  <si>
    <t>分室</t>
  </si>
  <si>
    <t>柔道場</t>
  </si>
  <si>
    <t>剣道場</t>
  </si>
  <si>
    <t>アリーナ（A・B面含む）</t>
  </si>
  <si>
    <t>講堂</t>
  </si>
  <si>
    <t>企画展示室</t>
  </si>
  <si>
    <t>子どもアトリエ</t>
  </si>
  <si>
    <t>市民アトリエ・ギャラリー</t>
  </si>
  <si>
    <t>(2F)第二練習室</t>
  </si>
  <si>
    <t>(1F)第一練習室</t>
  </si>
  <si>
    <t>(1F)展示室</t>
  </si>
  <si>
    <t>生涯学習の里研修センター(ひびき・創作室)</t>
  </si>
  <si>
    <t>生涯学習の里研修センター(宿泊棟)</t>
  </si>
  <si>
    <t>(1F)小ホール控室</t>
  </si>
  <si>
    <t>(1F)楽屋C</t>
  </si>
  <si>
    <t>(1F)楽屋B</t>
  </si>
  <si>
    <t>(1F)楽屋A</t>
  </si>
  <si>
    <t>(1F)リハーサル室</t>
  </si>
  <si>
    <t>(2F)和室</t>
  </si>
  <si>
    <t>(2F)小会議室</t>
  </si>
  <si>
    <t>(2F)中会議室</t>
  </si>
  <si>
    <t>(1F)大会議室</t>
  </si>
  <si>
    <t>(1F)小ホール</t>
  </si>
  <si>
    <t>上田市交流文化芸術センター</t>
  </si>
  <si>
    <t>（１Ｆ）和室</t>
  </si>
  <si>
    <t>（１Ｆ）多目的ルーム</t>
  </si>
  <si>
    <t>（１Ｆ）中スタジオ</t>
  </si>
  <si>
    <t>（1F）大スタジオ</t>
  </si>
  <si>
    <t>（1F）小ホール</t>
  </si>
  <si>
    <t>（2F～4F）大ホール</t>
  </si>
  <si>
    <t>（1F）調理室</t>
  </si>
  <si>
    <t>（1F）相談室</t>
  </si>
  <si>
    <t>（1F）研修室</t>
  </si>
  <si>
    <t>（1F）大会議室</t>
  </si>
  <si>
    <t>図書室（1F）</t>
  </si>
  <si>
    <t>学習室（1F）</t>
  </si>
  <si>
    <t>講堂（1F）</t>
  </si>
  <si>
    <t>中会議室</t>
  </si>
  <si>
    <t>1階調理実習室</t>
  </si>
  <si>
    <t>1階和室1・2</t>
  </si>
  <si>
    <t>2階大広間</t>
  </si>
  <si>
    <t>和室(1F)</t>
  </si>
  <si>
    <t>大ホール(2F)</t>
  </si>
  <si>
    <t>1階和室2</t>
  </si>
  <si>
    <t>上田市東部地区防災センター</t>
  </si>
  <si>
    <t>1階和室1</t>
  </si>
  <si>
    <t>2階展示室</t>
  </si>
  <si>
    <t>2階大教室</t>
  </si>
  <si>
    <t>２階展示室</t>
  </si>
  <si>
    <t>上田市川辺・泉田地区防災センター</t>
  </si>
  <si>
    <t>２階研修室</t>
  </si>
  <si>
    <t>１階和室２</t>
  </si>
  <si>
    <t>１階和室１</t>
  </si>
  <si>
    <t>研修室3</t>
  </si>
  <si>
    <t>上田市城下地区防災センター</t>
  </si>
  <si>
    <t>研修室2</t>
  </si>
  <si>
    <t>研修室1</t>
  </si>
  <si>
    <t>学習室（１Ｆ）</t>
  </si>
  <si>
    <t>和室2</t>
  </si>
  <si>
    <t>和室１</t>
  </si>
  <si>
    <t>会議室3</t>
  </si>
  <si>
    <t>上田市川西地区防災センター</t>
  </si>
  <si>
    <t>会議室2</t>
  </si>
  <si>
    <t>会議室1</t>
  </si>
  <si>
    <t>まほろばの里交流会館</t>
    <rPh sb="5" eb="6">
      <t>サト</t>
    </rPh>
    <rPh sb="6" eb="10">
      <t>コウリュウカイカン</t>
    </rPh>
    <phoneticPr fontId="3"/>
  </si>
  <si>
    <t>本原担い手センター</t>
  </si>
  <si>
    <t>上田市室賀基幹集落センター</t>
  </si>
  <si>
    <t>料理講習室（１F）</t>
  </si>
  <si>
    <t>指導室（１F）</t>
  </si>
  <si>
    <t>研修室（１F）</t>
  </si>
  <si>
    <t>農業経営研修室（１F）</t>
  </si>
  <si>
    <t>講話室（２F）</t>
  </si>
  <si>
    <t>大集会室（２F）</t>
  </si>
  <si>
    <t>料理教室</t>
  </si>
  <si>
    <t>和室第三会議室</t>
  </si>
  <si>
    <t>和室第二会議室</t>
  </si>
  <si>
    <t>和室第一会議室</t>
  </si>
  <si>
    <t>(1F)まちづくり推進室</t>
  </si>
  <si>
    <t>(1F)料理実習室</t>
  </si>
  <si>
    <t>(1F)会議室2</t>
  </si>
  <si>
    <t>(1F)会議室1</t>
  </si>
  <si>
    <t>(1F)練習室</t>
  </si>
  <si>
    <t>事務所兼談話室</t>
  </si>
  <si>
    <t>和室２号</t>
  </si>
  <si>
    <t>和室１号</t>
  </si>
  <si>
    <t>調理実習室(2F)</t>
  </si>
  <si>
    <t>多目的室(2F)</t>
  </si>
  <si>
    <t>第二会議室(2F)</t>
  </si>
  <si>
    <t>第一会議室(2F)</t>
  </si>
  <si>
    <t>コミュニティホール(1F)</t>
  </si>
  <si>
    <t>男女共同参画センター</t>
  </si>
  <si>
    <t>託児室</t>
  </si>
  <si>
    <t>料理室</t>
  </si>
  <si>
    <t>講習室</t>
  </si>
  <si>
    <t>教養室</t>
  </si>
  <si>
    <t>無垢の家２階会議室</t>
  </si>
  <si>
    <t>無垢の家１階会議室</t>
  </si>
  <si>
    <t>2F研修室（第1研修室・第2研修室）</t>
  </si>
  <si>
    <t>３F会議室（第1会議室・第2会議室・第３会議室）</t>
  </si>
  <si>
    <t>会議室（2F）</t>
  </si>
  <si>
    <t>地域団体活動室（1F）</t>
  </si>
  <si>
    <t>和室（2F）</t>
  </si>
  <si>
    <t>研修室（2F）</t>
  </si>
  <si>
    <t>調理室（1F）</t>
  </si>
  <si>
    <t>交流室兼多目的ホール（1F）</t>
  </si>
  <si>
    <t>第二美術工作室</t>
  </si>
  <si>
    <t>第一美術工作室</t>
  </si>
  <si>
    <t>料理研修室</t>
  </si>
  <si>
    <t>塩田公民館（塩田解放会館）</t>
  </si>
  <si>
    <t>和室第2会議室</t>
  </si>
  <si>
    <t>和室第1会議室</t>
  </si>
  <si>
    <t>第３学習室</t>
  </si>
  <si>
    <t>第２学習室</t>
  </si>
  <si>
    <t>第１学習室</t>
  </si>
  <si>
    <t>まちづくり活動拠点室</t>
  </si>
  <si>
    <t>まちづくり活動拠点会議室1F</t>
  </si>
  <si>
    <t>城南公民館（城南解放会館）</t>
  </si>
  <si>
    <t>相談室　2F</t>
  </si>
  <si>
    <t>美術工作室　1F</t>
  </si>
  <si>
    <t>陶芸室　1F</t>
  </si>
  <si>
    <t>料理実習室　1F</t>
  </si>
  <si>
    <t>和室会議室　2F</t>
  </si>
  <si>
    <t>第五学習室　2F</t>
  </si>
  <si>
    <t>第四学習室　2F</t>
  </si>
  <si>
    <t>第三学習室　2F</t>
  </si>
  <si>
    <t>第二学習室　2F</t>
  </si>
  <si>
    <t>第一学習室　1F</t>
  </si>
  <si>
    <t>多目的ホール　2F</t>
  </si>
  <si>
    <t>大ホール　1F</t>
  </si>
  <si>
    <t>(屋外)陶芸室</t>
  </si>
  <si>
    <t>(1F)相談室</t>
  </si>
  <si>
    <t>(2F)美術工作室</t>
  </si>
  <si>
    <t>(2F)料理実習室</t>
  </si>
  <si>
    <t>(2F)第三会議室</t>
  </si>
  <si>
    <t>(2F)第二会議室</t>
  </si>
  <si>
    <t>(2F)第一会議室</t>
  </si>
  <si>
    <t>(3F)第四会議室</t>
  </si>
  <si>
    <t>(3F)第三学習室(茶室)</t>
  </si>
  <si>
    <t>(3F)第二学習室</t>
  </si>
  <si>
    <t>(3F)第一学習室</t>
  </si>
  <si>
    <t>(3F)視聴覚室</t>
  </si>
  <si>
    <t>(3F)大会議室</t>
  </si>
  <si>
    <t>第2B会議室</t>
  </si>
  <si>
    <t>第2A会議室</t>
  </si>
  <si>
    <t>第1B会議室</t>
  </si>
  <si>
    <t>第1A会議室</t>
  </si>
  <si>
    <t>夜間（18時～22時）
稼働率（％）</t>
    <phoneticPr fontId="3"/>
  </si>
  <si>
    <t>午後（13時～17時）
稼働率（％）</t>
    <phoneticPr fontId="3"/>
  </si>
  <si>
    <t>午前（9時～12時）
稼働率（％）</t>
    <rPh sb="0" eb="2">
      <t>ゴゼン</t>
    </rPh>
    <rPh sb="11" eb="14">
      <t>カドウリツ</t>
    </rPh>
    <phoneticPr fontId="3"/>
  </si>
  <si>
    <t>利用人数
（人）</t>
    <rPh sb="0" eb="4">
      <t>リヨウニンズウ</t>
    </rPh>
    <rPh sb="6" eb="7">
      <t>ニン</t>
    </rPh>
    <phoneticPr fontId="3"/>
  </si>
  <si>
    <t>収容人数
（人）</t>
    <rPh sb="0" eb="4">
      <t>シュウヨウニンズウ</t>
    </rPh>
    <rPh sb="6" eb="7">
      <t>ニン</t>
    </rPh>
    <phoneticPr fontId="3"/>
  </si>
  <si>
    <t>面積
（㎡）</t>
    <rPh sb="0" eb="2">
      <t>メンセキ</t>
    </rPh>
    <phoneticPr fontId="3"/>
  </si>
  <si>
    <t>ー</t>
    <phoneticPr fontId="3"/>
  </si>
  <si>
    <t>上田市上塩尻623</t>
  </si>
  <si>
    <t>広域</t>
    <rPh sb="0" eb="2">
      <t>コウイキ</t>
    </rPh>
    <phoneticPr fontId="2"/>
  </si>
  <si>
    <t>5.0m以上10.0m未満</t>
    <rPh sb="4" eb="6">
      <t>イジョウ</t>
    </rPh>
    <rPh sb="11" eb="13">
      <t>ミマン</t>
    </rPh>
    <phoneticPr fontId="2"/>
  </si>
  <si>
    <t>第２木曜日、第４木曜日</t>
    <rPh sb="0" eb="1">
      <t>ダイ</t>
    </rPh>
    <rPh sb="2" eb="4">
      <t>モクヨウ</t>
    </rPh>
    <rPh sb="4" eb="5">
      <t>ビ</t>
    </rPh>
    <rPh sb="6" eb="7">
      <t>ダイ</t>
    </rPh>
    <rPh sb="8" eb="11">
      <t>モクヨウビ</t>
    </rPh>
    <phoneticPr fontId="2"/>
  </si>
  <si>
    <t>12月28日から1月1日</t>
    <rPh sb="2" eb="3">
      <t>ガツ</t>
    </rPh>
    <rPh sb="5" eb="6">
      <t>ニチ</t>
    </rPh>
    <rPh sb="9" eb="10">
      <t>ガツ</t>
    </rPh>
    <rPh sb="11" eb="12">
      <t>ニチ</t>
    </rPh>
    <phoneticPr fontId="2"/>
  </si>
  <si>
    <t>10月臨時休館</t>
    <rPh sb="2" eb="3">
      <t>ガツ</t>
    </rPh>
    <rPh sb="3" eb="5">
      <t>リンジ</t>
    </rPh>
    <rPh sb="5" eb="7">
      <t>キュウカン</t>
    </rPh>
    <phoneticPr fontId="2"/>
  </si>
  <si>
    <t>上田市</t>
    <rPh sb="0" eb="3">
      <t>ウエダシ</t>
    </rPh>
    <phoneticPr fontId="11"/>
  </si>
  <si>
    <t>新耐震基準（S57以降建築）</t>
    <rPh sb="0" eb="1">
      <t>シン</t>
    </rPh>
    <rPh sb="1" eb="3">
      <t>タイシン</t>
    </rPh>
    <rPh sb="3" eb="5">
      <t>キジュン</t>
    </rPh>
    <rPh sb="9" eb="11">
      <t>イコウ</t>
    </rPh>
    <rPh sb="11" eb="13">
      <t>ケンチク</t>
    </rPh>
    <phoneticPr fontId="2"/>
  </si>
  <si>
    <t>上田市芳田3780-65</t>
  </si>
  <si>
    <t>木曜日</t>
    <rPh sb="0" eb="3">
      <t>モクヨウビ</t>
    </rPh>
    <phoneticPr fontId="2"/>
  </si>
  <si>
    <t>休日の翌日</t>
    <rPh sb="0" eb="2">
      <t>キュウジツ</t>
    </rPh>
    <rPh sb="3" eb="5">
      <t>ヨクジツ</t>
    </rPh>
    <phoneticPr fontId="2"/>
  </si>
  <si>
    <t>上田市下之条351-1</t>
  </si>
  <si>
    <t>指定管理</t>
    <rPh sb="0" eb="4">
      <t>シテイカンリ</t>
    </rPh>
    <phoneticPr fontId="2"/>
  </si>
  <si>
    <t>第二種中高層住居専用地域</t>
    <rPh sb="0" eb="1">
      <t>ダイ</t>
    </rPh>
    <rPh sb="1" eb="3">
      <t>ニシュ</t>
    </rPh>
    <rPh sb="3" eb="6">
      <t>チュウコウソウ</t>
    </rPh>
    <rPh sb="6" eb="8">
      <t>ジュウキョ</t>
    </rPh>
    <rPh sb="8" eb="10">
      <t>センヨウ</t>
    </rPh>
    <rPh sb="10" eb="12">
      <t>チイキ</t>
    </rPh>
    <phoneticPr fontId="2"/>
  </si>
  <si>
    <t>0.5ｍ以上3.0ｍ未満</t>
    <rPh sb="4" eb="6">
      <t>イジョウ</t>
    </rPh>
    <rPh sb="10" eb="12">
      <t>ミマン</t>
    </rPh>
    <phoneticPr fontId="2"/>
  </si>
  <si>
    <t>12月30日から1月3日まで</t>
  </si>
  <si>
    <t>上田市前山2400-1</t>
  </si>
  <si>
    <t>8:30</t>
  </si>
  <si>
    <t>12月1日から3月31日</t>
  </si>
  <si>
    <t>上田市芳田3780-73</t>
  </si>
  <si>
    <t>上田市芳田3780-4</t>
  </si>
  <si>
    <t>上田市市民の森わしば山荘条例</t>
  </si>
  <si>
    <t>上田市芳田3780-85</t>
  </si>
  <si>
    <t>16:30
休前日19:00</t>
    <rPh sb="6" eb="9">
      <t>キュウゼンジツ</t>
    </rPh>
    <phoneticPr fontId="10"/>
  </si>
  <si>
    <t>神川児童クラブ</t>
    <rPh sb="0" eb="4">
      <t>カンガワジドウ</t>
    </rPh>
    <phoneticPr fontId="3"/>
  </si>
  <si>
    <t>上田市公民館条例、上田市解放会館条例</t>
  </si>
  <si>
    <t>丸子市民サ－ビス課</t>
  </si>
  <si>
    <t>上田市真田生涯学習館条例</t>
  </si>
  <si>
    <t>上田市上丸子1544-4</t>
  </si>
  <si>
    <t>上田市常磐城1-2-5</t>
  </si>
  <si>
    <t>上田市東内236-1</t>
  </si>
  <si>
    <t>上田市生田2937</t>
  </si>
  <si>
    <t>上田市中丸子1771-11</t>
  </si>
  <si>
    <t>上田市国分1125</t>
  </si>
  <si>
    <t>上田市東内2564-1</t>
  </si>
  <si>
    <t>上田市菅平高原1223-2276</t>
  </si>
  <si>
    <t>上田市真田町本原2984-1</t>
  </si>
  <si>
    <t>上田市下之郷乙935</t>
  </si>
  <si>
    <t>上田市御嶽堂1</t>
  </si>
  <si>
    <t>上田市常磐城1-1-30ほか</t>
  </si>
  <si>
    <t>上田市菅平高原1223-87</t>
  </si>
  <si>
    <t>上田市下之郷815</t>
  </si>
  <si>
    <t>上田市真田町長7190</t>
  </si>
  <si>
    <t>9:30</t>
  </si>
  <si>
    <t>上田市上野303-1</t>
  </si>
  <si>
    <t>上田市生田 3559</t>
  </si>
  <si>
    <t>上田市東内2498-3</t>
  </si>
  <si>
    <t>上田市西内272-1</t>
  </si>
  <si>
    <t>上田市腰越418-3</t>
  </si>
  <si>
    <t>上田市長瀬2467-1</t>
  </si>
  <si>
    <t>上田市菅平高原1278-244</t>
  </si>
  <si>
    <t>都市計画区域外</t>
    <rPh sb="0" eb="7">
      <t>トシケイカククイキガイ</t>
    </rPh>
    <phoneticPr fontId="10"/>
  </si>
  <si>
    <t>9:00
7,8月8:00</t>
    <rPh sb="8" eb="9">
      <t>ガツ</t>
    </rPh>
    <phoneticPr fontId="2"/>
  </si>
  <si>
    <t>18:00
7,8月18:30</t>
    <rPh sb="9" eb="10">
      <t>ガツ</t>
    </rPh>
    <phoneticPr fontId="2"/>
  </si>
  <si>
    <t>火曜日</t>
    <rPh sb="0" eb="3">
      <t>カヨウビ</t>
    </rPh>
    <phoneticPr fontId="2"/>
  </si>
  <si>
    <t>11月1日から4月30日</t>
    <rPh sb="2" eb="3">
      <t>ガツ</t>
    </rPh>
    <rPh sb="4" eb="5">
      <t>ニチ</t>
    </rPh>
    <rPh sb="8" eb="9">
      <t>ガツ</t>
    </rPh>
    <rPh sb="11" eb="12">
      <t>ニチ</t>
    </rPh>
    <phoneticPr fontId="2"/>
  </si>
  <si>
    <t>上田市菅平高原1223-1751</t>
  </si>
  <si>
    <t>第一次避難場所</t>
    <rPh sb="0" eb="1">
      <t>ダイ</t>
    </rPh>
    <rPh sb="1" eb="3">
      <t>イチジ</t>
    </rPh>
    <rPh sb="3" eb="5">
      <t>ヒナン</t>
    </rPh>
    <rPh sb="5" eb="7">
      <t>バショ</t>
    </rPh>
    <phoneticPr fontId="2"/>
  </si>
  <si>
    <t>8:15</t>
  </si>
  <si>
    <t>17:15</t>
  </si>
  <si>
    <t>4月1日から6月30日の間と10月1日から11月30日の間の土曜日、日曜日</t>
    <rPh sb="1" eb="2">
      <t>ガツ</t>
    </rPh>
    <rPh sb="3" eb="4">
      <t>ニチ</t>
    </rPh>
    <rPh sb="7" eb="8">
      <t>ガツ</t>
    </rPh>
    <rPh sb="10" eb="11">
      <t>ニチ</t>
    </rPh>
    <rPh sb="12" eb="13">
      <t>カン</t>
    </rPh>
    <rPh sb="16" eb="17">
      <t>ガツ</t>
    </rPh>
    <rPh sb="18" eb="19">
      <t>ニチ</t>
    </rPh>
    <rPh sb="23" eb="24">
      <t>ガツ</t>
    </rPh>
    <rPh sb="26" eb="27">
      <t>ニチ</t>
    </rPh>
    <rPh sb="28" eb="29">
      <t>カン</t>
    </rPh>
    <rPh sb="30" eb="33">
      <t>ドヨウビ</t>
    </rPh>
    <rPh sb="34" eb="37">
      <t>ニチヨウビ</t>
    </rPh>
    <phoneticPr fontId="10"/>
  </si>
  <si>
    <t>上田市武石上本入2384-65</t>
  </si>
  <si>
    <t>月曜日</t>
    <rPh sb="0" eb="3">
      <t>ゲツヨウビ</t>
    </rPh>
    <phoneticPr fontId="2"/>
  </si>
  <si>
    <t>11月第３日曜日から4月21日</t>
    <rPh sb="2" eb="3">
      <t>ガツ</t>
    </rPh>
    <rPh sb="3" eb="4">
      <t>ダイ</t>
    </rPh>
    <rPh sb="5" eb="8">
      <t>ニチヨウビ</t>
    </rPh>
    <rPh sb="11" eb="12">
      <t>ガツ</t>
    </rPh>
    <rPh sb="14" eb="15">
      <t>ニチ</t>
    </rPh>
    <phoneticPr fontId="2"/>
  </si>
  <si>
    <t>診断未実施</t>
    <rPh sb="0" eb="2">
      <t>シンダン</t>
    </rPh>
    <rPh sb="2" eb="5">
      <t>ミジッシ</t>
    </rPh>
    <phoneticPr fontId="2"/>
  </si>
  <si>
    <t>上田市武石上本入2386-1</t>
  </si>
  <si>
    <t>4月1日から12月21日</t>
    <rPh sb="1" eb="2">
      <t>ガツ</t>
    </rPh>
    <rPh sb="3" eb="4">
      <t>ニチ</t>
    </rPh>
    <rPh sb="8" eb="9">
      <t>ガツ</t>
    </rPh>
    <rPh sb="11" eb="12">
      <t>ニチ</t>
    </rPh>
    <phoneticPr fontId="2"/>
  </si>
  <si>
    <t>上田市真田町長6090-1</t>
  </si>
  <si>
    <t>上田市真田町長8064-1</t>
  </si>
  <si>
    <t>上田市別所温泉58</t>
  </si>
  <si>
    <t>上田市鹿教湯温泉1369-1</t>
  </si>
  <si>
    <t>上田市西内150</t>
  </si>
  <si>
    <t>14:00</t>
  </si>
  <si>
    <t>上田市芳田1261-2</t>
  </si>
  <si>
    <t>上田市下之郷812-10外</t>
  </si>
  <si>
    <t>上田市御嶽堂46-2</t>
  </si>
  <si>
    <t>上田市小泉2575-2</t>
  </si>
  <si>
    <t>上田市武石上本入2085-70</t>
  </si>
  <si>
    <t>上田市芳田1021</t>
  </si>
  <si>
    <t>上田市国分199</t>
  </si>
  <si>
    <t>上田市立小・中学校設置条例</t>
  </si>
  <si>
    <t>上田市中野376</t>
  </si>
  <si>
    <t>上田市上野440</t>
  </si>
  <si>
    <t>上田市諏訪形1199</t>
  </si>
  <si>
    <t>上田市中央北3-3-61</t>
  </si>
  <si>
    <t>上田市小泉21-1</t>
  </si>
  <si>
    <t>上田市真田町長6326-1</t>
  </si>
  <si>
    <t>上田市中之条484</t>
  </si>
  <si>
    <t>上田市上丸子823</t>
  </si>
  <si>
    <t>上田市大手1-1-44</t>
  </si>
  <si>
    <t>上田市上丸子1877</t>
  </si>
  <si>
    <t>上田市生田3297</t>
  </si>
  <si>
    <t>上田市諏訪形928-1</t>
  </si>
  <si>
    <t>上田市生田3555</t>
  </si>
  <si>
    <t>上田市仁古田507</t>
  </si>
  <si>
    <t>上田市上武石19</t>
  </si>
  <si>
    <t>上田市古安曽1112</t>
  </si>
  <si>
    <t>上田市真田町本原2175-1</t>
  </si>
  <si>
    <t>上田市真田町長4200-2</t>
  </si>
  <si>
    <t>上田市真田町傍陽6035-1</t>
  </si>
  <si>
    <t>上田市菅平高原1223-1418</t>
  </si>
  <si>
    <t>上田市浦野236</t>
  </si>
  <si>
    <t>上田市古里1913</t>
  </si>
  <si>
    <t>1981</t>
  </si>
  <si>
    <t>上田市小泉1-1</t>
  </si>
  <si>
    <t>上田市中丸子1771-14</t>
  </si>
  <si>
    <t>上田市武石上本入374</t>
  </si>
  <si>
    <t>上田市常磐城6-3-29</t>
  </si>
  <si>
    <t>上田市上室賀19</t>
  </si>
  <si>
    <t>ＬＰガス</t>
  </si>
  <si>
    <t>23002
24002</t>
  </si>
  <si>
    <t>上田市真田町長7229</t>
  </si>
  <si>
    <t>プロパン</t>
  </si>
  <si>
    <t>日曜日</t>
  </si>
  <si>
    <t>12月30日から1月3日</t>
  </si>
  <si>
    <t>上田市中野339-2</t>
  </si>
  <si>
    <t>12月31日から1月3日</t>
  </si>
  <si>
    <t>20006
24002</t>
  </si>
  <si>
    <t>上田市中央3-5-1</t>
  </si>
  <si>
    <t>55～60</t>
  </si>
  <si>
    <t>上田市下武石771-1</t>
  </si>
  <si>
    <t>上田市上丸子 1612</t>
  </si>
  <si>
    <t>23004
1013</t>
  </si>
  <si>
    <t>22:00</t>
  </si>
  <si>
    <t>上田市大手2-4-4</t>
  </si>
  <si>
    <t>上田市五加875</t>
  </si>
  <si>
    <t>上田市中丸子1945-1</t>
  </si>
  <si>
    <t>上田市上田原865</t>
  </si>
  <si>
    <t>上田市芳田1354-1</t>
  </si>
  <si>
    <t>上田市蒼久保500-10</t>
  </si>
  <si>
    <t>上田市古里1261</t>
  </si>
  <si>
    <t>上田市下之郷乙557-1</t>
  </si>
  <si>
    <t>上田市上丸子1758-5</t>
  </si>
  <si>
    <t>上田市中野778-21</t>
  </si>
  <si>
    <t>上田市緑が丘2-3269-1</t>
  </si>
  <si>
    <t>上田市下塩尻493-2</t>
  </si>
  <si>
    <t>上田市長瀬3662-10</t>
  </si>
  <si>
    <t>上田市中丸子1958-1</t>
  </si>
  <si>
    <t>上田市古里821-5</t>
  </si>
  <si>
    <t>上田市上田原831-2</t>
  </si>
  <si>
    <t>上田市殿城788-3</t>
  </si>
  <si>
    <t>上田市中央3-4399-1</t>
  </si>
  <si>
    <t>上田市上武石128-9</t>
  </si>
  <si>
    <t>上田市御所番外54-11</t>
  </si>
  <si>
    <t>上田市真田町傍陽410-5</t>
  </si>
  <si>
    <t>上田市真田町傍陽6230-1</t>
  </si>
  <si>
    <t>上田市上武石57-1</t>
  </si>
  <si>
    <t>上田市真田町本原520-1</t>
  </si>
  <si>
    <t>上田市武石沖579-2</t>
  </si>
  <si>
    <t>上田市下武石867-1</t>
  </si>
  <si>
    <t>上田市上武石429-1</t>
  </si>
  <si>
    <t>上田市鳥屋201-1</t>
  </si>
  <si>
    <t>上田市上武石349</t>
  </si>
  <si>
    <t>上田市下武石209-5</t>
  </si>
  <si>
    <t>上田市下武石772</t>
  </si>
  <si>
    <t>上田市前山725-1</t>
  </si>
  <si>
    <t>上田市東内13-2</t>
  </si>
  <si>
    <t>上田市上武石83-1</t>
  </si>
  <si>
    <t>上田市中之条1129-39</t>
  </si>
  <si>
    <t>上田市材木町1-132-1</t>
  </si>
  <si>
    <t>上田市住吉1-6</t>
  </si>
  <si>
    <t>上田市真田町傍陽5440外</t>
  </si>
  <si>
    <t>上田市天神3-780-102</t>
  </si>
  <si>
    <t>上田市天神1-8-3</t>
  </si>
  <si>
    <t>0:00</t>
  </si>
  <si>
    <t>24:00</t>
  </si>
  <si>
    <t>上田市天神1-1-2</t>
  </si>
  <si>
    <t>地域医療政策室</t>
  </si>
  <si>
    <t>上田市天神1-1-1</t>
  </si>
  <si>
    <t>6:00</t>
  </si>
  <si>
    <t>上田市塩川4336</t>
  </si>
  <si>
    <t>上田市菅平高原1223‐170</t>
  </si>
  <si>
    <t>上田市中之条1203-71</t>
  </si>
  <si>
    <t>（１Ｆ）大会議室</t>
    <rPh sb="4" eb="8">
      <t>ダイカイギシツ</t>
    </rPh>
    <phoneticPr fontId="2"/>
  </si>
  <si>
    <t>（１Ｆ）児童交流室</t>
    <rPh sb="4" eb="6">
      <t>ジドウ</t>
    </rPh>
    <rPh sb="6" eb="8">
      <t>コウリュウ</t>
    </rPh>
    <rPh sb="8" eb="9">
      <t>シツ</t>
    </rPh>
    <phoneticPr fontId="2"/>
  </si>
  <si>
    <t>（２Ｆ）第１会議室</t>
    <rPh sb="4" eb="5">
      <t>ダイ</t>
    </rPh>
    <rPh sb="6" eb="9">
      <t>カイギシツ</t>
    </rPh>
    <phoneticPr fontId="2"/>
  </si>
  <si>
    <t>（２Ｆ）第２会議室</t>
    <rPh sb="4" eb="5">
      <t>ダイ</t>
    </rPh>
    <rPh sb="6" eb="9">
      <t>カイギシツ</t>
    </rPh>
    <phoneticPr fontId="2"/>
  </si>
  <si>
    <t>（２Ｆ）料理実習室</t>
    <rPh sb="4" eb="6">
      <t>リョウリ</t>
    </rPh>
    <rPh sb="6" eb="9">
      <t>ジッシュウシツ</t>
    </rPh>
    <phoneticPr fontId="2"/>
  </si>
  <si>
    <t>0</t>
    <phoneticPr fontId="3"/>
  </si>
  <si>
    <t>学童保育所ピーターパン</t>
    <phoneticPr fontId="3"/>
  </si>
  <si>
    <t>武石同和対策集会所</t>
    <phoneticPr fontId="3"/>
  </si>
  <si>
    <t>丸子総合体育館</t>
    <phoneticPr fontId="3"/>
  </si>
  <si>
    <t>真田体育館</t>
    <phoneticPr fontId="3"/>
  </si>
  <si>
    <t>古戦場公園室内多目的運動場</t>
    <phoneticPr fontId="3"/>
  </si>
  <si>
    <t>川西社会体育館</t>
    <phoneticPr fontId="3"/>
  </si>
  <si>
    <t xml:space="preserve">   （２F） メインアリーナ</t>
  </si>
  <si>
    <t xml:space="preserve">    （２F）サブアリーナ</t>
  </si>
  <si>
    <t xml:space="preserve">    （１F）第一会議室</t>
  </si>
  <si>
    <t xml:space="preserve">    （１F）第二会議室</t>
  </si>
  <si>
    <t xml:space="preserve">     （２F）第三会議室</t>
  </si>
  <si>
    <t>自然運動公園（総合体育館）</t>
  </si>
  <si>
    <t>自然運動公園（室内多目的運動場）</t>
  </si>
  <si>
    <t>室内多目的運動場</t>
  </si>
  <si>
    <t>自然運動公園（アーチェリー場）</t>
    <phoneticPr fontId="3"/>
  </si>
  <si>
    <t>アーチェリー場</t>
  </si>
  <si>
    <t>ゲートボール場</t>
    <phoneticPr fontId="3"/>
  </si>
  <si>
    <t>市民の森公園（体育館）</t>
    <rPh sb="0" eb="2">
      <t>シミン</t>
    </rPh>
    <rPh sb="3" eb="4">
      <t>モリ</t>
    </rPh>
    <rPh sb="4" eb="6">
      <t>コウエン</t>
    </rPh>
    <rPh sb="7" eb="10">
      <t>タイイクカン</t>
    </rPh>
    <phoneticPr fontId="3"/>
  </si>
  <si>
    <t>市民の森公園(わしば山荘）</t>
    <phoneticPr fontId="3"/>
  </si>
  <si>
    <t>アリーナ</t>
    <phoneticPr fontId="3"/>
  </si>
  <si>
    <t>柔剣道場</t>
    <rPh sb="0" eb="4">
      <t>ジュウケンドウジョウ</t>
    </rPh>
    <phoneticPr fontId="3"/>
  </si>
  <si>
    <t>テニスコート</t>
    <phoneticPr fontId="3"/>
  </si>
  <si>
    <t>研修の間</t>
  </si>
  <si>
    <t>語りの間</t>
  </si>
  <si>
    <t>体験の間</t>
  </si>
  <si>
    <t>講和室</t>
  </si>
  <si>
    <t>農業経営研修室</t>
  </si>
  <si>
    <t>農事研修室</t>
  </si>
  <si>
    <t>第一会議室</t>
  </si>
  <si>
    <t>第二会議室</t>
  </si>
  <si>
    <t>第三会議室</t>
  </si>
  <si>
    <t>ゲートボール場</t>
    <rPh sb="6" eb="7">
      <t>ジョウ</t>
    </rPh>
    <phoneticPr fontId="3"/>
  </si>
  <si>
    <t>生涯学習の里研修センター(研修棟)(第一)</t>
    <phoneticPr fontId="3"/>
  </si>
  <si>
    <t>生涯学習の里研修センター(研修棟)(第二)</t>
    <phoneticPr fontId="3"/>
  </si>
  <si>
    <t>生涯学習の里研修センター(研修棟)(小会議室等)</t>
    <phoneticPr fontId="3"/>
  </si>
  <si>
    <t>0</t>
    <phoneticPr fontId="3"/>
  </si>
  <si>
    <t>1階鉄筋コンクリート造(ＲＣ)／2階木造</t>
    <rPh sb="1" eb="2">
      <t>カイ</t>
    </rPh>
    <rPh sb="17" eb="18">
      <t>カイ</t>
    </rPh>
    <rPh sb="18" eb="20">
      <t>モクゾウ</t>
    </rPh>
    <phoneticPr fontId="3"/>
  </si>
  <si>
    <t>19:00
土12:30</t>
    <rPh sb="6" eb="7">
      <t>ド</t>
    </rPh>
    <phoneticPr fontId="3"/>
  </si>
  <si>
    <t>18:30
土17:30</t>
    <rPh sb="6" eb="7">
      <t>ド</t>
    </rPh>
    <phoneticPr fontId="4"/>
  </si>
  <si>
    <t>土曜日、日曜日</t>
    <rPh sb="0" eb="3">
      <t>ドヨウビ</t>
    </rPh>
    <rPh sb="4" eb="7">
      <t>ニチヨウビ</t>
    </rPh>
    <phoneticPr fontId="4"/>
  </si>
  <si>
    <t>19:30
土日17:30</t>
    <rPh sb="6" eb="7">
      <t>ド</t>
    </rPh>
    <rPh sb="7" eb="8">
      <t>ニチ</t>
    </rPh>
    <phoneticPr fontId="4"/>
  </si>
  <si>
    <t>旧東塩田児童クラブ</t>
    <rPh sb="0" eb="1">
      <t>キュウ</t>
    </rPh>
    <rPh sb="1" eb="2">
      <t>ヒガシ</t>
    </rPh>
    <rPh sb="2" eb="4">
      <t>シオダ</t>
    </rPh>
    <rPh sb="4" eb="6">
      <t>ジドウ</t>
    </rPh>
    <phoneticPr fontId="2"/>
  </si>
  <si>
    <t>土曜日、日曜日、祝日</t>
    <rPh sb="0" eb="3">
      <t>ドヨウビ</t>
    </rPh>
    <rPh sb="4" eb="7">
      <t>ニチヨウビ</t>
    </rPh>
    <phoneticPr fontId="4"/>
  </si>
  <si>
    <t>01</t>
    <phoneticPr fontId="3"/>
  </si>
  <si>
    <t>神川児童クラブに計上</t>
    <rPh sb="0" eb="2">
      <t>カンガワ</t>
    </rPh>
    <rPh sb="2" eb="4">
      <t>ジドウ</t>
    </rPh>
    <rPh sb="8" eb="10">
      <t>ケイジョウ</t>
    </rPh>
    <phoneticPr fontId="3"/>
  </si>
  <si>
    <t>学童保育所トットの家に計上</t>
    <rPh sb="11" eb="13">
      <t>ケイジョウ</t>
    </rPh>
    <phoneticPr fontId="3"/>
  </si>
  <si>
    <t>東部児童クラブ　分室</t>
    <phoneticPr fontId="3"/>
  </si>
  <si>
    <t>東部児童クラブに計上</t>
    <rPh sb="8" eb="10">
      <t>ケイジョウ</t>
    </rPh>
    <phoneticPr fontId="3"/>
  </si>
  <si>
    <t>旧西内児童クラブ</t>
    <phoneticPr fontId="3"/>
  </si>
  <si>
    <t>西部児童クラブに計上</t>
    <rPh sb="8" eb="10">
      <t>ケイジョウ</t>
    </rPh>
    <phoneticPr fontId="3"/>
  </si>
  <si>
    <t>豊殿児童クラブに計上</t>
    <rPh sb="8" eb="10">
      <t>ケイジョウ</t>
    </rPh>
    <phoneticPr fontId="3"/>
  </si>
  <si>
    <t>五中改築中の為、中学校体育館として使用</t>
    <rPh sb="0" eb="5">
      <t>ゴチュウカイチクチュウ</t>
    </rPh>
    <rPh sb="6" eb="7">
      <t>タメ</t>
    </rPh>
    <rPh sb="8" eb="11">
      <t>チュウガッコウ</t>
    </rPh>
    <rPh sb="11" eb="14">
      <t>タイイクカン</t>
    </rPh>
    <rPh sb="17" eb="19">
      <t>シヨウ</t>
    </rPh>
    <phoneticPr fontId="3"/>
  </si>
  <si>
    <t>旧東塩田児童クラブ</t>
    <rPh sb="0" eb="1">
      <t>キュウ</t>
    </rPh>
    <rPh sb="1" eb="2">
      <t>ヒガシ</t>
    </rPh>
    <rPh sb="2" eb="4">
      <t>シオダ</t>
    </rPh>
    <rPh sb="4" eb="6">
      <t>ジドウ</t>
    </rPh>
    <phoneticPr fontId="6"/>
  </si>
  <si>
    <t>公共施設　施設別データ（令和６年度実績）一部抜粋</t>
    <rPh sb="0" eb="2">
      <t>コウキョウ</t>
    </rPh>
    <rPh sb="2" eb="4">
      <t>シセツ</t>
    </rPh>
    <rPh sb="5" eb="7">
      <t>シセツ</t>
    </rPh>
    <rPh sb="7" eb="8">
      <t>ベツ</t>
    </rPh>
    <rPh sb="12" eb="14">
      <t>レイワ</t>
    </rPh>
    <rPh sb="15" eb="17">
      <t>ネンド</t>
    </rPh>
    <rPh sb="17" eb="19">
      <t>ジッセキ</t>
    </rPh>
    <rPh sb="20" eb="22">
      <t>イチブ</t>
    </rPh>
    <rPh sb="22" eb="24">
      <t>バッスイ</t>
    </rPh>
    <phoneticPr fontId="11"/>
  </si>
  <si>
    <t>■</t>
    <phoneticPr fontId="3"/>
  </si>
  <si>
    <t>代表建築年</t>
    <rPh sb="0" eb="2">
      <t>ダイヒョウ</t>
    </rPh>
    <rPh sb="2" eb="5">
      <t>ケンチクネン</t>
    </rPh>
    <phoneticPr fontId="3"/>
  </si>
  <si>
    <t>施設分類</t>
    <rPh sb="0" eb="4">
      <t>シセツブンルイ</t>
    </rPh>
    <phoneticPr fontId="11"/>
  </si>
  <si>
    <t>施設所管課</t>
    <rPh sb="0" eb="5">
      <t>シセツショカンカ</t>
    </rPh>
    <phoneticPr fontId="3"/>
  </si>
  <si>
    <t>事業開始年</t>
    <rPh sb="0" eb="2">
      <t>ジギョウ</t>
    </rPh>
    <rPh sb="2" eb="4">
      <t>カイシ</t>
    </rPh>
    <rPh sb="4" eb="5">
      <t>ネン</t>
    </rPh>
    <phoneticPr fontId="11"/>
  </si>
  <si>
    <t>設置条例</t>
    <rPh sb="0" eb="4">
      <t>セッチジョウレイ</t>
    </rPh>
    <phoneticPr fontId="3"/>
  </si>
  <si>
    <t>　　　地 上</t>
    <phoneticPr fontId="3"/>
  </si>
  <si>
    <t>階</t>
    <rPh sb="0" eb="1">
      <t>カイ</t>
    </rPh>
    <phoneticPr fontId="3"/>
  </si>
  <si>
    <t>　　　地 下</t>
    <rPh sb="5" eb="6">
      <t>シタ</t>
    </rPh>
    <phoneticPr fontId="3"/>
  </si>
  <si>
    <t>階　数</t>
    <rPh sb="0" eb="1">
      <t>カイ</t>
    </rPh>
    <rPh sb="2" eb="3">
      <t>スウ</t>
    </rPh>
    <phoneticPr fontId="11"/>
  </si>
  <si>
    <t>構　造</t>
    <rPh sb="0" eb="1">
      <t>カマエ</t>
    </rPh>
    <rPh sb="2" eb="3">
      <t>ヅクリ</t>
    </rPh>
    <phoneticPr fontId="3"/>
  </si>
  <si>
    <t>地　域</t>
    <rPh sb="0" eb="1">
      <t>チ</t>
    </rPh>
    <rPh sb="2" eb="3">
      <t>イキ</t>
    </rPh>
    <phoneticPr fontId="11"/>
  </si>
  <si>
    <t>陣場畜産基地</t>
    <rPh sb="1" eb="2">
      <t>バ</t>
    </rPh>
    <phoneticPr fontId="3"/>
  </si>
  <si>
    <t>人件費
（指定管理料）</t>
    <rPh sb="0" eb="3">
      <t>ジンケンヒ</t>
    </rPh>
    <rPh sb="5" eb="10">
      <t>シテイカンリリョウ</t>
    </rPh>
    <phoneticPr fontId="3"/>
  </si>
  <si>
    <t>12月29日から1月3日まで</t>
    <phoneticPr fontId="3"/>
  </si>
  <si>
    <t>丸子農産物直売加工施設</t>
    <phoneticPr fontId="3"/>
  </si>
  <si>
    <t>支出合計</t>
    <rPh sb="0" eb="2">
      <t>シシュツ</t>
    </rPh>
    <rPh sb="2" eb="4">
      <t>ゴウケイ</t>
    </rPh>
    <phoneticPr fontId="11"/>
  </si>
  <si>
    <t>収支差額 （ 収入 ― 支出 ）</t>
    <rPh sb="0" eb="2">
      <t>シュウシ</t>
    </rPh>
    <rPh sb="2" eb="4">
      <t>サガク</t>
    </rPh>
    <phoneticPr fontId="11"/>
  </si>
  <si>
    <t>※ 稼働率については【C．R６貸室稼働率】シートをご確認ください。</t>
    <rPh sb="2" eb="5">
      <t>カドウリツ</t>
    </rPh>
    <rPh sb="15" eb="17">
      <t>カシシツ</t>
    </rPh>
    <rPh sb="17" eb="20">
      <t>カドウリツ</t>
    </rPh>
    <rPh sb="26" eb="28">
      <t>カクニン</t>
    </rPh>
    <phoneticPr fontId="3"/>
  </si>
  <si>
    <t>伊勢山共同畜舎</t>
    <rPh sb="0" eb="7">
      <t>イセヤマキョウドウチクシャ</t>
    </rPh>
    <phoneticPr fontId="3"/>
  </si>
  <si>
    <t>伊勢山本しめじ周年栽培施設</t>
    <rPh sb="0" eb="13">
      <t>イセヤマホンシメジシュウネンサイバイシセツ</t>
    </rPh>
    <phoneticPr fontId="3"/>
  </si>
  <si>
    <t>依田窪プール</t>
    <rPh sb="0" eb="6">
      <t>ヨダクボプール</t>
    </rPh>
    <phoneticPr fontId="3"/>
  </si>
  <si>
    <t>依田保育園</t>
    <rPh sb="0" eb="5">
      <t>ヨダホイクエン</t>
    </rPh>
    <phoneticPr fontId="3"/>
  </si>
  <si>
    <t>浦里児童クラブ</t>
    <rPh sb="0" eb="7">
      <t>ウラサトジドウクラブ</t>
    </rPh>
    <phoneticPr fontId="3"/>
  </si>
  <si>
    <t>浦里保育園</t>
    <rPh sb="0" eb="5">
      <t>ウラサトホイクエン</t>
    </rPh>
    <phoneticPr fontId="3"/>
  </si>
  <si>
    <t>塩尻児童クラブ</t>
    <rPh sb="0" eb="7">
      <t>シオジリジドウクラブ</t>
    </rPh>
    <phoneticPr fontId="3"/>
  </si>
  <si>
    <t>塩尻団地</t>
    <rPh sb="0" eb="4">
      <t>シオジリダンチ</t>
    </rPh>
    <phoneticPr fontId="3"/>
  </si>
  <si>
    <t>塩尻地区公民館</t>
    <rPh sb="0" eb="7">
      <t>シオジリチクコウミンカン</t>
    </rPh>
    <phoneticPr fontId="3"/>
  </si>
  <si>
    <t>塩尻保育園</t>
    <rPh sb="0" eb="5">
      <t>シオジリホイクエン</t>
    </rPh>
    <phoneticPr fontId="3"/>
  </si>
  <si>
    <t>塩川児童クラブ</t>
    <rPh sb="0" eb="7">
      <t>シオカワジドウクラブ</t>
    </rPh>
    <phoneticPr fontId="3"/>
  </si>
  <si>
    <t>塩川保育園</t>
    <rPh sb="0" eb="5">
      <t>シオカワホイクエン</t>
    </rPh>
    <phoneticPr fontId="3"/>
  </si>
  <si>
    <t>塩田デイサービスセンター</t>
    <rPh sb="0" eb="12">
      <t>シオダデイサービスセンター</t>
    </rPh>
    <phoneticPr fontId="3"/>
  </si>
  <si>
    <t>塩田の郷マレットゴルフ場</t>
    <rPh sb="0" eb="12">
      <t>シオダノサトマレットゴルフジョウ</t>
    </rPh>
    <phoneticPr fontId="3"/>
  </si>
  <si>
    <t>塩田の里交流館</t>
    <rPh sb="0" eb="7">
      <t>シオダノサトコウリュウカン</t>
    </rPh>
    <phoneticPr fontId="3"/>
  </si>
  <si>
    <t>塩田公民館（塩田解放会館）</t>
    <rPh sb="0" eb="5">
      <t>シオダコウミンカン</t>
    </rPh>
    <rPh sb="6" eb="8">
      <t>シオダ</t>
    </rPh>
    <rPh sb="8" eb="10">
      <t>カイホウ</t>
    </rPh>
    <rPh sb="10" eb="12">
      <t>カイカン</t>
    </rPh>
    <phoneticPr fontId="2"/>
  </si>
  <si>
    <t>塩田構造改善センター</t>
    <rPh sb="0" eb="10">
      <t>シオダコウゾウカイゼンセンター</t>
    </rPh>
    <phoneticPr fontId="3"/>
  </si>
  <si>
    <t>塩田地域自治センター</t>
    <rPh sb="0" eb="10">
      <t>シオダチイキジチセンター</t>
    </rPh>
    <phoneticPr fontId="3"/>
  </si>
  <si>
    <t>塩田中央保育園</t>
    <rPh sb="0" eb="7">
      <t>シオダチュウオウホイクエン</t>
    </rPh>
    <phoneticPr fontId="3"/>
  </si>
  <si>
    <t>塩田北保育園</t>
    <rPh sb="0" eb="6">
      <t>シオダキタホイクエン</t>
    </rPh>
    <phoneticPr fontId="3"/>
  </si>
  <si>
    <t>岡団地</t>
    <rPh sb="0" eb="3">
      <t>オカダンチ</t>
    </rPh>
    <phoneticPr fontId="3"/>
  </si>
  <si>
    <t>下丸子児童館</t>
    <rPh sb="0" eb="6">
      <t>シモマルコジドウカン</t>
    </rPh>
    <phoneticPr fontId="3"/>
  </si>
  <si>
    <t>下室賀コミュニティセンター</t>
    <rPh sb="0" eb="13">
      <t>シモムロガコミュニティセンター</t>
    </rPh>
    <phoneticPr fontId="3"/>
  </si>
  <si>
    <t>下之郷桜団地</t>
    <rPh sb="0" eb="6">
      <t>シモノゴウサクラダンチ</t>
    </rPh>
    <phoneticPr fontId="3"/>
  </si>
  <si>
    <t>下之条保育園</t>
    <rPh sb="0" eb="6">
      <t>シモコレジョウホイクエン</t>
    </rPh>
    <phoneticPr fontId="3"/>
  </si>
  <si>
    <t>下堀コミュニティセンター</t>
    <rPh sb="0" eb="12">
      <t>シタホリコミュニティセンター</t>
    </rPh>
    <phoneticPr fontId="3"/>
  </si>
  <si>
    <t>学海団地</t>
    <rPh sb="0" eb="4">
      <t>ガクウミダンチ</t>
    </rPh>
    <phoneticPr fontId="3"/>
  </si>
  <si>
    <t>学童保育所ピーターパン</t>
    <rPh sb="0" eb="11">
      <t>ガクドウホイクジョピーターパン</t>
    </rPh>
    <phoneticPr fontId="3"/>
  </si>
  <si>
    <t>観光会館</t>
    <rPh sb="0" eb="4">
      <t>カンコウカイカン</t>
    </rPh>
    <phoneticPr fontId="3"/>
  </si>
  <si>
    <t>丸子デイサービスセンター</t>
    <rPh sb="0" eb="12">
      <t>マルコデイサービスセンター</t>
    </rPh>
    <phoneticPr fontId="3"/>
  </si>
  <si>
    <t>丸子解放センター</t>
    <rPh sb="0" eb="8">
      <t>マルコカイホウセンター</t>
    </rPh>
    <phoneticPr fontId="3"/>
  </si>
  <si>
    <t>丸子学校給食センター</t>
    <rPh sb="0" eb="10">
      <t>マルコガッコウキュウショクセンター</t>
    </rPh>
    <phoneticPr fontId="3"/>
  </si>
  <si>
    <t>丸子郷土博物館</t>
    <rPh sb="0" eb="7">
      <t>マルコキョウドハクブツカン</t>
    </rPh>
    <phoneticPr fontId="3"/>
  </si>
  <si>
    <t>丸子公民館</t>
    <rPh sb="0" eb="5">
      <t>マルココウミンカン</t>
    </rPh>
    <phoneticPr fontId="3"/>
  </si>
  <si>
    <t>丸子子育てサロン</t>
    <rPh sb="0" eb="8">
      <t>マルココソダテサロン</t>
    </rPh>
    <phoneticPr fontId="3"/>
  </si>
  <si>
    <t>丸子図書館</t>
    <rPh sb="0" eb="5">
      <t>マルコトショカン</t>
    </rPh>
    <phoneticPr fontId="3"/>
  </si>
  <si>
    <t>丸子総合体育館</t>
    <rPh sb="0" eb="7">
      <t>マルコソウゴウタイイクカン</t>
    </rPh>
    <phoneticPr fontId="3"/>
  </si>
  <si>
    <t>丸子地域自治センター</t>
    <rPh sb="0" eb="10">
      <t>マルコチイキジチセンター</t>
    </rPh>
    <phoneticPr fontId="3"/>
  </si>
  <si>
    <t>丸子中央児童クラブ</t>
    <rPh sb="0" eb="9">
      <t>マルコチュウオウジドウクラブ</t>
    </rPh>
    <phoneticPr fontId="3"/>
  </si>
  <si>
    <t>丸子農産物直売加工施設</t>
    <rPh sb="0" eb="11">
      <t>マルコノウサンブツチョクバイカコウシセツ</t>
    </rPh>
    <phoneticPr fontId="3"/>
  </si>
  <si>
    <t>丸子福祉センター</t>
    <rPh sb="0" eb="8">
      <t>マルコフクシセンター</t>
    </rPh>
    <phoneticPr fontId="3"/>
  </si>
  <si>
    <t>丸子文化会館</t>
    <rPh sb="0" eb="6">
      <t>マルコブンカカイカン</t>
    </rPh>
    <phoneticPr fontId="3"/>
  </si>
  <si>
    <t>丸子保健センター</t>
    <rPh sb="0" eb="8">
      <t>マルコホケンセンター</t>
    </rPh>
    <phoneticPr fontId="3"/>
  </si>
  <si>
    <t>丸子北部体育館</t>
    <rPh sb="0" eb="7">
      <t>マルコホクブタイイクカン</t>
    </rPh>
    <phoneticPr fontId="3"/>
  </si>
  <si>
    <t>岩門団地</t>
    <rPh sb="0" eb="4">
      <t>イワモンダンチ</t>
    </rPh>
    <phoneticPr fontId="3"/>
  </si>
  <si>
    <t>技術研修センター</t>
    <rPh sb="0" eb="8">
      <t>ギジュツケンシュウセンター</t>
    </rPh>
    <phoneticPr fontId="3"/>
  </si>
  <si>
    <t>宮原団地</t>
    <rPh sb="0" eb="4">
      <t>ミヤハラダンチ</t>
    </rPh>
    <phoneticPr fontId="3"/>
  </si>
  <si>
    <t>宮之上なめこ周年発生施設</t>
    <rPh sb="0" eb="12">
      <t>ミヤノジョウナメコシュウネンハッセイシセツ</t>
    </rPh>
    <phoneticPr fontId="3"/>
  </si>
  <si>
    <t>旧西内児童クラブ</t>
    <rPh sb="0" eb="8">
      <t>キュウニシウチジドウクラブ</t>
    </rPh>
    <phoneticPr fontId="3"/>
  </si>
  <si>
    <t>共同福祉施設（サン・ワーク上田）</t>
    <rPh sb="0" eb="16">
      <t>キョウドウフクシシセツ（サン・ワークウエダ）</t>
    </rPh>
    <phoneticPr fontId="3"/>
  </si>
  <si>
    <t>勤労者福祉センター</t>
    <rPh sb="0" eb="9">
      <t>キンロウシャフクシセンター</t>
    </rPh>
    <phoneticPr fontId="3"/>
  </si>
  <si>
    <t>古里団地</t>
    <rPh sb="0" eb="4">
      <t>フルサトダンチ</t>
    </rPh>
    <phoneticPr fontId="3"/>
  </si>
  <si>
    <t>御所団地</t>
    <rPh sb="0" eb="4">
      <t>ゴショダンチ</t>
    </rPh>
    <phoneticPr fontId="3"/>
  </si>
  <si>
    <t>交流文化芸術センター</t>
    <rPh sb="0" eb="10">
      <t>コウリュウブンカゲイジュツセンター</t>
    </rPh>
    <phoneticPr fontId="3"/>
  </si>
  <si>
    <t>荒神前団地</t>
    <rPh sb="0" eb="5">
      <t>アラシンゼンダンチ</t>
    </rPh>
    <phoneticPr fontId="3"/>
  </si>
  <si>
    <t>高齢者福祉センター</t>
    <rPh sb="0" eb="9">
      <t>コウレイシャフクシセンター</t>
    </rPh>
    <phoneticPr fontId="3"/>
  </si>
  <si>
    <t>国分保育園</t>
    <rPh sb="0" eb="5">
      <t>コクブホイクエン</t>
    </rPh>
    <phoneticPr fontId="3"/>
  </si>
  <si>
    <t>材木町団地</t>
    <rPh sb="0" eb="5">
      <t>ザイモクチョウダンチ</t>
    </rPh>
    <phoneticPr fontId="3"/>
  </si>
  <si>
    <t>桜台団地</t>
    <rPh sb="0" eb="4">
      <t>サクラダイダンチ</t>
    </rPh>
    <phoneticPr fontId="3"/>
  </si>
  <si>
    <t>子育て支援施設（ゆりかご）</t>
    <rPh sb="0" eb="13">
      <t>コソダテシエンシセツ（ユリカゴ）</t>
    </rPh>
    <phoneticPr fontId="3"/>
  </si>
  <si>
    <t>市教委教員住宅</t>
    <rPh sb="0" eb="7">
      <t>シキョウイキョウインジュウタク</t>
    </rPh>
    <phoneticPr fontId="3"/>
  </si>
  <si>
    <t>市民の森公園(スケート場）</t>
    <rPh sb="0" eb="6">
      <t>シミンノモリコウエン</t>
    </rPh>
    <rPh sb="11" eb="12">
      <t>ジョウ</t>
    </rPh>
    <phoneticPr fontId="2"/>
  </si>
  <si>
    <t>市民の森公園(馬術場）</t>
    <rPh sb="0" eb="6">
      <t>シミンノモリコウエン</t>
    </rPh>
    <rPh sb="7" eb="9">
      <t>バジュツ</t>
    </rPh>
    <rPh sb="9" eb="10">
      <t>ジョウ</t>
    </rPh>
    <phoneticPr fontId="2"/>
  </si>
  <si>
    <t>市民の森公園(わしば山荘）</t>
    <rPh sb="0" eb="6">
      <t>シミンノモリコウエン</t>
    </rPh>
    <rPh sb="10" eb="12">
      <t>サンソウ</t>
    </rPh>
    <phoneticPr fontId="2"/>
  </si>
  <si>
    <t>市民の森公園（体育館）</t>
    <rPh sb="0" eb="11">
      <t>シミンノモリコウエン（タイイクカン）</t>
    </rPh>
    <phoneticPr fontId="3"/>
  </si>
  <si>
    <t>市民プラザ・ゆう</t>
    <rPh sb="0" eb="8">
      <t>シミンプラザ・ユウ</t>
    </rPh>
    <phoneticPr fontId="3"/>
  </si>
  <si>
    <t>産学官連携支援施設</t>
    <rPh sb="0" eb="9">
      <t>サンガクカンレンケイシエンシセツ</t>
    </rPh>
    <phoneticPr fontId="3"/>
  </si>
  <si>
    <t>市立博物館</t>
    <rPh sb="0" eb="5">
      <t>シリツハクブツカン</t>
    </rPh>
    <phoneticPr fontId="3"/>
  </si>
  <si>
    <t>市立博物館分室（旧丸山亭）</t>
    <rPh sb="0" eb="13">
      <t>シリツハクブツカンブンシツ（キュウマルヤマテイ）</t>
    </rPh>
    <phoneticPr fontId="3"/>
  </si>
  <si>
    <t>市立美術館</t>
    <rPh sb="0" eb="5">
      <t>シリツビジュツカン</t>
    </rPh>
    <phoneticPr fontId="3"/>
  </si>
  <si>
    <t>思川第二団地</t>
    <rPh sb="0" eb="6">
      <t>オモイガワダイニダンチ</t>
    </rPh>
    <phoneticPr fontId="3"/>
  </si>
  <si>
    <t>自然運動公園（アーチェリー場）</t>
    <rPh sb="0" eb="15">
      <t>シゼンウンドウコウエン（アーチェリージョウ）</t>
    </rPh>
    <phoneticPr fontId="3"/>
  </si>
  <si>
    <t>自然運動公園（総合体育館）</t>
    <rPh sb="0" eb="13">
      <t>シゼンウンドウコウエン（ソウゴウタイイクカン）</t>
    </rPh>
    <phoneticPr fontId="3"/>
  </si>
  <si>
    <t>自然運動公園（プール）</t>
    <rPh sb="0" eb="11">
      <t>シゼンウンドウコウエン（プール）</t>
    </rPh>
    <phoneticPr fontId="3"/>
  </si>
  <si>
    <t>鹿教湯温泉センター（文殊の湯）</t>
    <rPh sb="0" eb="15">
      <t>カケユオンセンセンター（モンジュノユ）</t>
    </rPh>
    <phoneticPr fontId="3"/>
  </si>
  <si>
    <t>鹿教湯温泉交流センター</t>
    <rPh sb="0" eb="11">
      <t>カケユオンセンコウリュウセンター</t>
    </rPh>
    <phoneticPr fontId="3"/>
  </si>
  <si>
    <t>室賀デイサービスセンター</t>
    <rPh sb="0" eb="12">
      <t>ムロガデイサービスセンター</t>
    </rPh>
    <phoneticPr fontId="3"/>
  </si>
  <si>
    <t>室賀基幹集落センター</t>
    <rPh sb="0" eb="10">
      <t>ムロガキカンシュウラクセンター</t>
    </rPh>
    <phoneticPr fontId="3"/>
  </si>
  <si>
    <t>室賀健康増進センター</t>
    <rPh sb="0" eb="10">
      <t>ムロガケンコウゾウシンセンター</t>
    </rPh>
    <phoneticPr fontId="3"/>
  </si>
  <si>
    <t>室賀保育園</t>
    <rPh sb="0" eb="5">
      <t>ムロガホイクエン</t>
    </rPh>
    <phoneticPr fontId="3"/>
  </si>
  <si>
    <t>室内プール　アクアプラザ上田</t>
    <rPh sb="0" eb="14">
      <t>シツナイプール　アクアプラザウエダ</t>
    </rPh>
    <phoneticPr fontId="3"/>
  </si>
  <si>
    <t>社会就労センター武石事業所</t>
    <rPh sb="0" eb="13">
      <t>シャカイシュウロウセンタータケシジギョウショ</t>
    </rPh>
    <phoneticPr fontId="3"/>
  </si>
  <si>
    <t>秋和児童センター</t>
    <rPh sb="0" eb="8">
      <t>アキワジドウセンター</t>
    </rPh>
    <phoneticPr fontId="3"/>
  </si>
  <si>
    <t>上沖団地</t>
    <rPh sb="0" eb="4">
      <t>ウエオキダンチ</t>
    </rPh>
    <phoneticPr fontId="3"/>
  </si>
  <si>
    <t>上丸子団地</t>
    <rPh sb="0" eb="5">
      <t>カミマルコダンチ</t>
    </rPh>
    <phoneticPr fontId="3"/>
  </si>
  <si>
    <t>上長瀬団地</t>
    <rPh sb="0" eb="5">
      <t>ウエナガセダンチ</t>
    </rPh>
    <phoneticPr fontId="3"/>
  </si>
  <si>
    <t>上鳥居団地</t>
    <rPh sb="0" eb="5">
      <t>カミトリイダンチ</t>
    </rPh>
    <phoneticPr fontId="3"/>
  </si>
  <si>
    <t>上田駅お城口自転車等駐車場</t>
    <rPh sb="0" eb="13">
      <t>ウエダエキオシログチジテンシャナドチュウシャジョウ</t>
    </rPh>
    <phoneticPr fontId="3"/>
  </si>
  <si>
    <t>上田駅お城口自動車駐車場</t>
    <rPh sb="0" eb="12">
      <t>ウエダエキオシログチジドウシャチュウシャジョウ</t>
    </rPh>
    <phoneticPr fontId="3"/>
  </si>
  <si>
    <t>上田駅お城口第二自動車駐車場</t>
    <rPh sb="0" eb="14">
      <t>ウエダエキオシログチダイニジドウシャチュウシャジョウ</t>
    </rPh>
    <phoneticPr fontId="3"/>
  </si>
  <si>
    <t>上田駅温泉口自転車等駐車場</t>
    <rPh sb="0" eb="13">
      <t>ウエダエキオンセングチジテンシャナドチュウシャジョウ</t>
    </rPh>
    <phoneticPr fontId="3"/>
  </si>
  <si>
    <t>上田駅前ビル・パレオ（市持分）</t>
    <rPh sb="0" eb="15">
      <t>ウエダエキマエビル・パレオ（シモチブン）</t>
    </rPh>
    <phoneticPr fontId="3"/>
  </si>
  <si>
    <t>上田原第一団地</t>
    <rPh sb="0" eb="7">
      <t>ウエダハラダイイチダンチ</t>
    </rPh>
    <phoneticPr fontId="3"/>
  </si>
  <si>
    <t>上田原第二団地</t>
    <rPh sb="0" eb="7">
      <t>ウエダハラダイニダンチ</t>
    </rPh>
    <phoneticPr fontId="3"/>
  </si>
  <si>
    <t>上田古戦場公園室内多目的運動場</t>
    <rPh sb="0" eb="15">
      <t>ウエダコセンジョウコウエンシツナイタモクテキウンドウジョウ</t>
    </rPh>
    <phoneticPr fontId="3"/>
  </si>
  <si>
    <t>上田市第二庁舎</t>
    <rPh sb="0" eb="7">
      <t>ウエダシダイニチョウシャ</t>
    </rPh>
    <phoneticPr fontId="3"/>
  </si>
  <si>
    <t>上田市役所東庁舎</t>
    <rPh sb="0" eb="8">
      <t>ウエダシヤクショヒガシチョウシャ</t>
    </rPh>
    <phoneticPr fontId="3"/>
  </si>
  <si>
    <t>上田市役所分室</t>
    <rPh sb="0" eb="7">
      <t>ウエダシヤクショブンシツ</t>
    </rPh>
    <phoneticPr fontId="3"/>
  </si>
  <si>
    <t>上田城跡公園</t>
    <rPh sb="0" eb="6">
      <t>ウエダジョウセキコウエン</t>
    </rPh>
    <phoneticPr fontId="3"/>
  </si>
  <si>
    <t>上田城跡公園弓道場</t>
    <rPh sb="0" eb="9">
      <t>ウエダジョウセキコウエンキュウドウジョウ</t>
    </rPh>
    <phoneticPr fontId="3"/>
  </si>
  <si>
    <t>上田城跡公園相撲場</t>
    <rPh sb="0" eb="9">
      <t>ウエダジョウセキコウエンスモウジョウ</t>
    </rPh>
    <phoneticPr fontId="3"/>
  </si>
  <si>
    <t>上田城跡公園体育館</t>
    <rPh sb="0" eb="9">
      <t>ウエダジョウセキコウエンタイイクカン</t>
    </rPh>
    <phoneticPr fontId="3"/>
  </si>
  <si>
    <t>上田城跡公園第二体育館</t>
    <rPh sb="0" eb="11">
      <t>ウエダジョウセキコウエンダイニタイイクカン</t>
    </rPh>
    <phoneticPr fontId="3"/>
  </si>
  <si>
    <t>上田城跡公園野球場</t>
    <rPh sb="0" eb="9">
      <t>ウエダジョウセキコウエンヤキュウジョウ</t>
    </rPh>
    <phoneticPr fontId="3"/>
  </si>
  <si>
    <t>上田情報ライブラリー</t>
    <rPh sb="0" eb="10">
      <t>ウエダジョウホウライブラリー</t>
    </rPh>
    <phoneticPr fontId="3"/>
  </si>
  <si>
    <t>上田道と川の駅交流センター</t>
    <rPh sb="0" eb="13">
      <t>ウエダドウトカワノエキコウリュウセンター</t>
    </rPh>
    <phoneticPr fontId="3"/>
  </si>
  <si>
    <t>上田文化会館</t>
    <rPh sb="0" eb="6">
      <t>ウエダブンカカイカン</t>
    </rPh>
    <phoneticPr fontId="3"/>
  </si>
  <si>
    <t>上武石団地</t>
    <rPh sb="0" eb="5">
      <t>カミタケイシダンチ</t>
    </rPh>
    <phoneticPr fontId="3"/>
  </si>
  <si>
    <t>上野が丘公民館</t>
    <rPh sb="0" eb="7">
      <t>ウエノガオカコウミンカン</t>
    </rPh>
    <phoneticPr fontId="3"/>
  </si>
  <si>
    <t>上野が丘社会体育館</t>
    <rPh sb="0" eb="9">
      <t>ウエノガオカシャカイタイイクカン</t>
    </rPh>
    <phoneticPr fontId="3"/>
  </si>
  <si>
    <t>城下小学校</t>
    <rPh sb="0" eb="5">
      <t>シロシタショウガッコウ</t>
    </rPh>
    <phoneticPr fontId="2"/>
  </si>
  <si>
    <t>城下地区防災センター</t>
    <rPh sb="0" eb="10">
      <t>シロシタチクボウサイセンター</t>
    </rPh>
    <phoneticPr fontId="3"/>
  </si>
  <si>
    <t>城下保育園</t>
    <rPh sb="0" eb="5">
      <t>シロシタホイクエン</t>
    </rPh>
    <phoneticPr fontId="3"/>
  </si>
  <si>
    <t>城南公民館（城南解放会館）</t>
    <rPh sb="0" eb="5">
      <t>ジョウナンコウミンカン</t>
    </rPh>
    <rPh sb="6" eb="8">
      <t>ジョウナン</t>
    </rPh>
    <rPh sb="8" eb="10">
      <t>カイホウ</t>
    </rPh>
    <rPh sb="10" eb="12">
      <t>カイカン</t>
    </rPh>
    <phoneticPr fontId="2"/>
  </si>
  <si>
    <t>常磐城ふれあい教室</t>
    <rPh sb="0" eb="9">
      <t>トキワギフレアイキョウシツ</t>
    </rPh>
    <phoneticPr fontId="3"/>
  </si>
  <si>
    <t>信州国際音楽村</t>
    <rPh sb="0" eb="7">
      <t>シンシュウコクサイオンガクムラ</t>
    </rPh>
    <phoneticPr fontId="3"/>
  </si>
  <si>
    <t>信濃国分寺資料館</t>
    <rPh sb="0" eb="8">
      <t>シナノコクブンジシリョウカン</t>
    </rPh>
    <phoneticPr fontId="3"/>
  </si>
  <si>
    <t>新屋団地</t>
    <rPh sb="0" eb="4">
      <t>アラヤダンチ</t>
    </rPh>
    <phoneticPr fontId="3"/>
  </si>
  <si>
    <t>森林センター</t>
    <rPh sb="0" eb="6">
      <t>シンリンセンター</t>
    </rPh>
    <phoneticPr fontId="3"/>
  </si>
  <si>
    <t>真田運動公園屋内ゲートボール場</t>
    <rPh sb="0" eb="15">
      <t>サナダウンドウコウエンオクナイゲートボールジョウ</t>
    </rPh>
    <phoneticPr fontId="3"/>
  </si>
  <si>
    <t>真田温泉健康ランドふれあいさなだ館</t>
    <rPh sb="0" eb="17">
      <t>サナダオンセンケンコウランドフレアイサナダカン</t>
    </rPh>
    <phoneticPr fontId="3"/>
  </si>
  <si>
    <t>真田御屋敷歴史館</t>
    <rPh sb="0" eb="8">
      <t>サナダオヤシキレキシカン</t>
    </rPh>
    <phoneticPr fontId="3"/>
  </si>
  <si>
    <t>真田子育て支援センター</t>
    <rPh sb="0" eb="11">
      <t>サナダコソダテシエンセンター</t>
    </rPh>
    <phoneticPr fontId="3"/>
  </si>
  <si>
    <t>真田児童館</t>
    <rPh sb="0" eb="5">
      <t>サナダジドウカン</t>
    </rPh>
    <phoneticPr fontId="3"/>
  </si>
  <si>
    <t>真田図書館</t>
    <rPh sb="0" eb="5">
      <t>サナダトショカン</t>
    </rPh>
    <phoneticPr fontId="3"/>
  </si>
  <si>
    <t>真田生涯学習館</t>
    <rPh sb="0" eb="7">
      <t>サナダショウガイガクシュウカン</t>
    </rPh>
    <phoneticPr fontId="3"/>
  </si>
  <si>
    <t>真田総合福祉センター</t>
    <rPh sb="0" eb="10">
      <t>サナダソウゴウフクシセンター</t>
    </rPh>
    <phoneticPr fontId="3"/>
  </si>
  <si>
    <t>真田体育館</t>
    <rPh sb="0" eb="5">
      <t>サナダタイイクカン</t>
    </rPh>
    <phoneticPr fontId="3"/>
  </si>
  <si>
    <t>真田地域自治センター</t>
    <rPh sb="0" eb="10">
      <t>サナダチイキジチセンター</t>
    </rPh>
    <phoneticPr fontId="3"/>
  </si>
  <si>
    <t>真田中央公民館</t>
    <rPh sb="0" eb="7">
      <t>サナダチュウオウコウミンカン</t>
    </rPh>
    <phoneticPr fontId="3"/>
  </si>
  <si>
    <t>真田独居高齢者用集合住宅</t>
    <rPh sb="0" eb="12">
      <t>サナダドッキョコウレイシャヨウシュウゴウジュウタク</t>
    </rPh>
    <phoneticPr fontId="3"/>
  </si>
  <si>
    <t>真田農林産物展示販売施設</t>
    <rPh sb="0" eb="12">
      <t>サナダノウリンサンブツテンジハンバイシセツ</t>
    </rPh>
    <phoneticPr fontId="3"/>
  </si>
  <si>
    <t>真田保健センター</t>
    <rPh sb="0" eb="8">
      <t>サナダホケンセンター</t>
    </rPh>
    <phoneticPr fontId="3"/>
  </si>
  <si>
    <t>真田林業会館</t>
    <rPh sb="0" eb="6">
      <t>サナダリンギョウカイカン</t>
    </rPh>
    <phoneticPr fontId="3"/>
  </si>
  <si>
    <t>真田老人福祉センター</t>
    <rPh sb="0" eb="10">
      <t>サナダロウジンフクシセンター</t>
    </rPh>
    <phoneticPr fontId="3"/>
  </si>
  <si>
    <t>神科子育て支援センター</t>
    <rPh sb="0" eb="11">
      <t>カミシナコソダテシエンセンター</t>
    </rPh>
    <phoneticPr fontId="3"/>
  </si>
  <si>
    <t>神科児童センター</t>
    <rPh sb="0" eb="8">
      <t>カミシナジドウセンター</t>
    </rPh>
    <phoneticPr fontId="3"/>
  </si>
  <si>
    <t>神科第一保育園</t>
    <rPh sb="0" eb="7">
      <t>カミシナダイイチホイクエン</t>
    </rPh>
    <phoneticPr fontId="3"/>
  </si>
  <si>
    <t>神科第二保育園</t>
    <rPh sb="0" eb="7">
      <t>カミシナダイニホイクエン</t>
    </rPh>
    <phoneticPr fontId="3"/>
  </si>
  <si>
    <t>神科団地</t>
    <rPh sb="0" eb="4">
      <t>カミシナダンチ</t>
    </rPh>
    <phoneticPr fontId="3"/>
  </si>
  <si>
    <t>神川デイサービスセンター</t>
    <rPh sb="0" eb="12">
      <t>カンガワデイサービスセンター</t>
    </rPh>
    <phoneticPr fontId="3"/>
  </si>
  <si>
    <t>神川児童クラブ</t>
    <rPh sb="0" eb="7">
      <t>カンガワジドウクラブ</t>
    </rPh>
    <phoneticPr fontId="3"/>
  </si>
  <si>
    <t>神川児童クラブ　分室</t>
    <rPh sb="0" eb="10">
      <t>カンガワジドウクラブ　ブンシツ</t>
    </rPh>
    <phoneticPr fontId="3"/>
  </si>
  <si>
    <t>神川児童センター</t>
    <rPh sb="0" eb="8">
      <t>カンガワジドウセンター</t>
    </rPh>
    <phoneticPr fontId="3"/>
  </si>
  <si>
    <t>神川地区公民館</t>
    <rPh sb="0" eb="7">
      <t>カンガワチクコウミンカン</t>
    </rPh>
    <phoneticPr fontId="3"/>
  </si>
  <si>
    <t>神川保育園</t>
    <rPh sb="0" eb="5">
      <t>カンガワホイクエン</t>
    </rPh>
    <phoneticPr fontId="3"/>
  </si>
  <si>
    <t>陣馬畜産基地</t>
    <rPh sb="0" eb="6">
      <t>ジンバチクサンキチ</t>
    </rPh>
    <phoneticPr fontId="3"/>
  </si>
  <si>
    <t>諏訪部コミュニティ体育センター</t>
    <rPh sb="0" eb="15">
      <t>スワベコミュニティタイイクセンター</t>
    </rPh>
    <phoneticPr fontId="3"/>
  </si>
  <si>
    <t>菅平高原スポーツランド</t>
    <rPh sb="0" eb="11">
      <t>スガダイラコウゲンスポーツランド</t>
    </rPh>
    <phoneticPr fontId="3"/>
  </si>
  <si>
    <t>菅平高原国際リゾートセンター</t>
    <rPh sb="0" eb="14">
      <t>スガダイラコウゲンコクサイリゾートセンター</t>
    </rPh>
    <phoneticPr fontId="3"/>
  </si>
  <si>
    <t>菅平高原自然館</t>
    <rPh sb="0" eb="7">
      <t>スガダイラコウゲンシゼンカン</t>
    </rPh>
    <phoneticPr fontId="3"/>
  </si>
  <si>
    <t>菅平小中学校教職員住宅</t>
    <rPh sb="0" eb="11">
      <t>スガダイラショウチュウガッコウキョウショクインジュウタク</t>
    </rPh>
    <phoneticPr fontId="3"/>
  </si>
  <si>
    <t>清明児童クラブ</t>
    <rPh sb="0" eb="7">
      <t>セイメイジドウクラブ</t>
    </rPh>
    <phoneticPr fontId="3"/>
  </si>
  <si>
    <t>西塩田農作業準備休憩施設</t>
    <rPh sb="0" eb="12">
      <t>ニシシオダノウサギョウジュンビキュウケイシセツ</t>
    </rPh>
    <phoneticPr fontId="3"/>
  </si>
  <si>
    <t>西塩田保育園</t>
    <rPh sb="0" eb="6">
      <t>ニシシオダホイクエン</t>
    </rPh>
    <phoneticPr fontId="3"/>
  </si>
  <si>
    <t>西部公民館</t>
    <rPh sb="0" eb="5">
      <t>セイブコウミンカン</t>
    </rPh>
    <phoneticPr fontId="3"/>
  </si>
  <si>
    <t>西部児童クラブ</t>
    <rPh sb="0" eb="7">
      <t>セイブジドウクラブ</t>
    </rPh>
    <phoneticPr fontId="3"/>
  </si>
  <si>
    <t>石経団地</t>
    <rPh sb="0" eb="4">
      <t>イシキョウダンチ</t>
    </rPh>
    <phoneticPr fontId="3"/>
  </si>
  <si>
    <t>千曲町団地</t>
    <rPh sb="0" eb="5">
      <t>チクママチダンチ</t>
    </rPh>
    <phoneticPr fontId="3"/>
  </si>
  <si>
    <t>川西公民館</t>
    <rPh sb="0" eb="5">
      <t>カワニシコウミンカン</t>
    </rPh>
    <phoneticPr fontId="3"/>
  </si>
  <si>
    <t>川西社会体育館</t>
    <rPh sb="0" eb="7">
      <t>カワニシシャカイタイイクカン</t>
    </rPh>
    <phoneticPr fontId="3"/>
  </si>
  <si>
    <t>川西地域自治センター</t>
    <rPh sb="0" eb="10">
      <t>カワニシチイキジチセンター</t>
    </rPh>
    <phoneticPr fontId="3"/>
  </si>
  <si>
    <t>川西地区防災センター</t>
    <rPh sb="0" eb="10">
      <t>カワニシチクボウサイセンター</t>
    </rPh>
    <phoneticPr fontId="3"/>
  </si>
  <si>
    <t>川辺・泉田地区防災センター</t>
    <rPh sb="0" eb="13">
      <t>カワベ・イズミダチクボウサイセンター</t>
    </rPh>
    <phoneticPr fontId="3"/>
  </si>
  <si>
    <t>川辺児童クラブ</t>
    <rPh sb="0" eb="7">
      <t>カワベジドウクラブ</t>
    </rPh>
    <phoneticPr fontId="3"/>
  </si>
  <si>
    <t>川辺町児童センター</t>
    <rPh sb="0" eb="9">
      <t>カワベチョウジドウセンター</t>
    </rPh>
    <phoneticPr fontId="3"/>
  </si>
  <si>
    <t>川辺保育園</t>
    <rPh sb="0" eb="5">
      <t>カワベホイクエン</t>
    </rPh>
    <phoneticPr fontId="3"/>
  </si>
  <si>
    <t>泉町団地</t>
    <rPh sb="0" eb="4">
      <t>イズミマチダンチ</t>
    </rPh>
    <phoneticPr fontId="3"/>
  </si>
  <si>
    <t>泉町福祉住宅</t>
    <rPh sb="0" eb="6">
      <t>イズミマチフクシジュウタク</t>
    </rPh>
    <phoneticPr fontId="3"/>
  </si>
  <si>
    <t>泉田子育て支援センター</t>
    <rPh sb="0" eb="11">
      <t>イズミダコソダテシエンセンター</t>
    </rPh>
    <phoneticPr fontId="3"/>
  </si>
  <si>
    <t>泉田保育園</t>
    <rPh sb="0" eb="5">
      <t>イズミダホイクエン</t>
    </rPh>
    <phoneticPr fontId="3"/>
  </si>
  <si>
    <t>前山団地</t>
    <rPh sb="0" eb="4">
      <t>マエヤマダンチ</t>
    </rPh>
    <phoneticPr fontId="3"/>
  </si>
  <si>
    <t>多目的研修集会施設前山会館</t>
    <rPh sb="0" eb="13">
      <t>タモクテキケンシュウシュウカイシセツマエヤマカイカン</t>
    </rPh>
    <phoneticPr fontId="3"/>
  </si>
  <si>
    <t>大塩体育館</t>
    <rPh sb="0" eb="5">
      <t>オオシオタイイクカン</t>
    </rPh>
    <phoneticPr fontId="3"/>
  </si>
  <si>
    <t>大星児童センター</t>
    <rPh sb="0" eb="8">
      <t>オオボシジドウセンター</t>
    </rPh>
    <phoneticPr fontId="3"/>
  </si>
  <si>
    <t>大畑団地</t>
    <rPh sb="0" eb="4">
      <t>オオハタダンチ</t>
    </rPh>
    <phoneticPr fontId="3"/>
  </si>
  <si>
    <t>第一学校給食センター</t>
    <rPh sb="0" eb="10">
      <t>ダイイチガッコウキュウショクセンター</t>
    </rPh>
    <phoneticPr fontId="3"/>
  </si>
  <si>
    <t>第二学校給食センター</t>
    <rPh sb="0" eb="10">
      <t>ダイニガッコウキュウショクセンター</t>
    </rPh>
    <phoneticPr fontId="3"/>
  </si>
  <si>
    <t>辰ノ口池ノ平団地</t>
    <rPh sb="0" eb="8">
      <t>タツノクチイケノタイラダンチ</t>
    </rPh>
    <phoneticPr fontId="3"/>
  </si>
  <si>
    <t>辰ノ口同和対策集会所</t>
    <rPh sb="0" eb="10">
      <t>タツノクチドウワタイサクシュウカイジョ</t>
    </rPh>
    <phoneticPr fontId="3"/>
  </si>
  <si>
    <t>地産地消振興施設</t>
    <rPh sb="0" eb="8">
      <t>チサンチショウシンコウシセツ</t>
    </rPh>
    <phoneticPr fontId="3"/>
  </si>
  <si>
    <t>池波正太郎真田太平記館</t>
    <rPh sb="0" eb="11">
      <t>イケナミショウタロウサナダタイヘイキカン</t>
    </rPh>
    <phoneticPr fontId="3"/>
  </si>
  <si>
    <t>築地原トレーニングセンター</t>
    <rPh sb="0" eb="13">
      <t>ツイジハラトレーニングセンター</t>
    </rPh>
    <phoneticPr fontId="3"/>
  </si>
  <si>
    <t>中塩田小学校</t>
    <rPh sb="0" eb="6">
      <t>ナカシオダショウガッコウ</t>
    </rPh>
    <phoneticPr fontId="2"/>
  </si>
  <si>
    <t>中塩田児童クラブ</t>
    <rPh sb="0" eb="8">
      <t>ナカシオダジドウクラブ</t>
    </rPh>
    <phoneticPr fontId="3"/>
  </si>
  <si>
    <t>中央デイサービスセンター</t>
    <rPh sb="0" eb="12">
      <t>チュウオウデイサービスセンター</t>
    </rPh>
    <phoneticPr fontId="3"/>
  </si>
  <si>
    <t>中央解放会館</t>
    <rPh sb="0" eb="6">
      <t>チュウオウカイホウカイカン</t>
    </rPh>
    <phoneticPr fontId="3"/>
  </si>
  <si>
    <t>中央公民館</t>
    <rPh sb="0" eb="5">
      <t>チュウオウコウミンカン</t>
    </rPh>
    <phoneticPr fontId="3"/>
  </si>
  <si>
    <t>中央子育て支援センター</t>
    <rPh sb="0" eb="11">
      <t>チュウオウコソダテシエンセンター</t>
    </rPh>
    <phoneticPr fontId="3"/>
  </si>
  <si>
    <t>中丸子子育て支援センター</t>
    <rPh sb="0" eb="12">
      <t>ナカマルココソダテシエンセンター</t>
    </rPh>
    <phoneticPr fontId="3"/>
  </si>
  <si>
    <t>中丸子第２団地</t>
    <rPh sb="0" eb="7">
      <t>ナカマルコダイ２ダンチ</t>
    </rPh>
    <phoneticPr fontId="3"/>
  </si>
  <si>
    <t>中丸子団地</t>
    <rPh sb="0" eb="5">
      <t>ナカマルコダンチ</t>
    </rPh>
    <phoneticPr fontId="3"/>
  </si>
  <si>
    <t>中丸子保育園</t>
    <rPh sb="0" eb="6">
      <t>ナカマルコホイクエン</t>
    </rPh>
    <phoneticPr fontId="3"/>
  </si>
  <si>
    <t>中吉田本しめじ周年栽培施設</t>
    <rPh sb="0" eb="13">
      <t>ナカヨシダホンシメジシュウネンサイバイシセツ</t>
    </rPh>
    <phoneticPr fontId="3"/>
  </si>
  <si>
    <t>中之条団地</t>
    <rPh sb="0" eb="5">
      <t>ナカノジョウダンチ</t>
    </rPh>
    <phoneticPr fontId="3"/>
  </si>
  <si>
    <t>朝日が丘児童館</t>
    <rPh sb="0" eb="7">
      <t>アサヒガオカジドウカン</t>
    </rPh>
    <phoneticPr fontId="3"/>
  </si>
  <si>
    <t>長児童クラブ</t>
    <rPh sb="0" eb="6">
      <t>チョウジドウクラブ</t>
    </rPh>
    <phoneticPr fontId="3"/>
  </si>
  <si>
    <t>長瀬屋内ゲートボール場</t>
    <rPh sb="0" eb="11">
      <t>ナガセオクナイゲートボールジョウ</t>
    </rPh>
    <phoneticPr fontId="3"/>
  </si>
  <si>
    <t>長瀬市民センター</t>
    <rPh sb="0" eb="8">
      <t>ナガセシミンセンター</t>
    </rPh>
    <phoneticPr fontId="3"/>
  </si>
  <si>
    <t>長瀬保育園</t>
    <rPh sb="0" eb="5">
      <t>ナガセホイクエン</t>
    </rPh>
    <phoneticPr fontId="3"/>
  </si>
  <si>
    <t>鳥屋団地</t>
    <rPh sb="0" eb="4">
      <t>トリヤダンチ</t>
    </rPh>
    <phoneticPr fontId="3"/>
  </si>
  <si>
    <t>東塩田児童センター</t>
    <rPh sb="0" eb="9">
      <t>ヒガシシオダジドウセンター</t>
    </rPh>
    <phoneticPr fontId="3"/>
  </si>
  <si>
    <t>東塩田保育園</t>
    <rPh sb="0" eb="6">
      <t>ヒガシシオダホイクエン</t>
    </rPh>
    <phoneticPr fontId="3"/>
  </si>
  <si>
    <t>東内屋内ゲートボール場</t>
    <rPh sb="0" eb="11">
      <t>ヒガシウチオクナイゲートボールジョウ</t>
    </rPh>
    <phoneticPr fontId="3"/>
  </si>
  <si>
    <t>東部児童クラブ</t>
    <rPh sb="0" eb="7">
      <t>トウブジドウクラブ</t>
    </rPh>
    <phoneticPr fontId="3"/>
  </si>
  <si>
    <t>東部児童クラブ　分室</t>
    <rPh sb="0" eb="10">
      <t>トウブジドウクラブ　ブンシツ</t>
    </rPh>
    <phoneticPr fontId="3"/>
  </si>
  <si>
    <t>東部地区防災センター</t>
    <rPh sb="0" eb="10">
      <t>トウブチクボウサイセンター</t>
    </rPh>
    <phoneticPr fontId="3"/>
  </si>
  <si>
    <t>東部南児童クラブ</t>
    <rPh sb="0" eb="8">
      <t>トウブミナミジドウクラブ</t>
    </rPh>
    <phoneticPr fontId="3"/>
  </si>
  <si>
    <t>東部保育園</t>
    <rPh sb="0" eb="5">
      <t>トウブホイクエン</t>
    </rPh>
    <phoneticPr fontId="3"/>
  </si>
  <si>
    <t>特定目的賃貸住宅グリーンハイツ片羽</t>
    <rPh sb="0" eb="17">
      <t>トクテイモクテキチンタイジュウタクグリーンハイツカタハネ</t>
    </rPh>
    <phoneticPr fontId="3"/>
  </si>
  <si>
    <t>特定目的賃貸住宅フラット堀ノ内</t>
    <rPh sb="0" eb="15">
      <t>トクテイモクテキチンタイジュウタクフラットホリノウチ</t>
    </rPh>
    <phoneticPr fontId="3"/>
  </si>
  <si>
    <t>内堀団地</t>
    <rPh sb="0" eb="4">
      <t>ウチボリダンチ</t>
    </rPh>
    <phoneticPr fontId="3"/>
  </si>
  <si>
    <t>南小学校</t>
    <rPh sb="0" eb="4">
      <t>ミナミショウガッコウ</t>
    </rPh>
    <phoneticPr fontId="2"/>
  </si>
  <si>
    <t>南部地区防災センター</t>
    <rPh sb="0" eb="10">
      <t>ナンブチクボウサイセンター</t>
    </rPh>
    <phoneticPr fontId="3"/>
  </si>
  <si>
    <t>南部保育園</t>
    <rPh sb="0" eb="5">
      <t>ナンブホイクエン</t>
    </rPh>
    <phoneticPr fontId="3"/>
  </si>
  <si>
    <t>農業バイオセンター</t>
    <rPh sb="0" eb="9">
      <t>ノウギョウバイオセンター</t>
    </rPh>
    <phoneticPr fontId="3"/>
  </si>
  <si>
    <t>農産物総合集出荷施設</t>
    <rPh sb="0" eb="10">
      <t>ノウサンブツソウゴウシュウシュッカシセツ</t>
    </rPh>
    <phoneticPr fontId="3"/>
  </si>
  <si>
    <t>農村環境改善センター</t>
    <rPh sb="0" eb="10">
      <t>ノウソンカンキョウカイゼンセンター</t>
    </rPh>
    <phoneticPr fontId="3"/>
  </si>
  <si>
    <t>農林漁業体験実習館（ささらの湯）</t>
    <rPh sb="0" eb="16">
      <t>ノウリンギョギョウタイケンジッシュウカン（ササラノユ）</t>
    </rPh>
    <phoneticPr fontId="3"/>
  </si>
  <si>
    <t>馬場町団地</t>
    <rPh sb="0" eb="5">
      <t>ババンチョウダンチ</t>
    </rPh>
    <phoneticPr fontId="3"/>
  </si>
  <si>
    <t>梅が丘団地</t>
    <rPh sb="0" eb="5">
      <t>ウメガオカダンチ</t>
    </rPh>
    <phoneticPr fontId="3"/>
  </si>
  <si>
    <t>萩団地</t>
    <rPh sb="0" eb="3">
      <t>ハギダンチ</t>
    </rPh>
    <phoneticPr fontId="3"/>
  </si>
  <si>
    <t>不燃物処理資源化施設</t>
    <rPh sb="0" eb="10">
      <t>フネンブツショリシゲンカシセツ</t>
    </rPh>
    <phoneticPr fontId="3"/>
  </si>
  <si>
    <t>武石ともしび博物館</t>
    <rPh sb="0" eb="9">
      <t>タケシトモシビハクブツカン</t>
    </rPh>
    <phoneticPr fontId="3"/>
  </si>
  <si>
    <t>武石ふるさと名産センター</t>
    <rPh sb="0" eb="12">
      <t>タケイシフルサトメイサンセンター</t>
    </rPh>
    <phoneticPr fontId="3"/>
  </si>
  <si>
    <t>武石ふれあい教室</t>
    <rPh sb="0" eb="8">
      <t>タケイシフレアイキョウシツ</t>
    </rPh>
    <phoneticPr fontId="3"/>
  </si>
  <si>
    <t>武石屋内ゲートボール場</t>
    <rPh sb="0" eb="11">
      <t>タケシオクナイゲートボールジョウ</t>
    </rPh>
    <phoneticPr fontId="3"/>
  </si>
  <si>
    <t>武石温泉うつくしの湯</t>
    <rPh sb="0" eb="10">
      <t>タケイシオンセンウツクシノユ</t>
    </rPh>
    <phoneticPr fontId="3"/>
  </si>
  <si>
    <t>武石公民館</t>
    <rPh sb="0" eb="5">
      <t>タケシコウミンカン</t>
    </rPh>
    <phoneticPr fontId="3"/>
  </si>
  <si>
    <t>武石児童館</t>
    <rPh sb="0" eb="5">
      <t>タケシジドウカン</t>
    </rPh>
    <phoneticPr fontId="3"/>
  </si>
  <si>
    <t>武石診療所</t>
    <rPh sb="0" eb="5">
      <t>タケシシンリョウジョ</t>
    </rPh>
    <phoneticPr fontId="3"/>
  </si>
  <si>
    <t>武石巣栗渓谷緑の広場</t>
    <rPh sb="0" eb="10">
      <t>タケイシスクリケイコクミドリノヒロバ</t>
    </rPh>
    <phoneticPr fontId="3"/>
  </si>
  <si>
    <t>武石体育館</t>
    <rPh sb="0" eb="5">
      <t>タケシタイイクカン</t>
    </rPh>
    <phoneticPr fontId="3"/>
  </si>
  <si>
    <t>武石地域自治センター</t>
    <rPh sb="0" eb="10">
      <t>タケシチイキジチセンター</t>
    </rPh>
    <phoneticPr fontId="3"/>
  </si>
  <si>
    <t>武石同和対策集会所</t>
    <rPh sb="0" eb="9">
      <t>タケシドウワタイサクシュウカイジョ</t>
    </rPh>
    <phoneticPr fontId="3"/>
  </si>
  <si>
    <t>武石番所ヶ原スキー場</t>
    <rPh sb="0" eb="10">
      <t>タケシバンショガハラスキージョウ</t>
    </rPh>
    <phoneticPr fontId="3"/>
  </si>
  <si>
    <t>武石保育園</t>
    <rPh sb="0" eb="5">
      <t>タケシホイクエン</t>
    </rPh>
    <phoneticPr fontId="3"/>
  </si>
  <si>
    <t>別所温泉センター</t>
    <rPh sb="0" eb="8">
      <t>ベッショオンセンセンター</t>
    </rPh>
    <phoneticPr fontId="3"/>
  </si>
  <si>
    <t>別所温泉森林公園</t>
    <rPh sb="0" eb="8">
      <t>ベッショオンセンシンリンコウエン</t>
    </rPh>
    <phoneticPr fontId="3"/>
  </si>
  <si>
    <t>片羽団地</t>
    <rPh sb="0" eb="4">
      <t>カタハネダンチ</t>
    </rPh>
    <phoneticPr fontId="3"/>
  </si>
  <si>
    <t>母子寮</t>
    <rPh sb="0" eb="3">
      <t>ボシリョウ</t>
    </rPh>
    <phoneticPr fontId="3"/>
  </si>
  <si>
    <t>豊殿児童クラブ</t>
    <rPh sb="0" eb="7">
      <t>ホウデンジドウクラブ</t>
    </rPh>
    <phoneticPr fontId="3"/>
  </si>
  <si>
    <t>豊殿児童クラブ　分室</t>
    <rPh sb="0" eb="10">
      <t>ホウデンジドウクラブ　ブンシツ</t>
    </rPh>
    <phoneticPr fontId="3"/>
  </si>
  <si>
    <t>豊殿地域自治センター</t>
    <rPh sb="0" eb="10">
      <t>ホウデンチイキジチセンター</t>
    </rPh>
    <phoneticPr fontId="3"/>
  </si>
  <si>
    <t>豊殿保育園</t>
    <rPh sb="0" eb="5">
      <t>ホウデンホイクエン</t>
    </rPh>
    <phoneticPr fontId="3"/>
  </si>
  <si>
    <t>傍陽ふるさと公園</t>
    <rPh sb="0" eb="8">
      <t>ソバヨウフルサトコウエン</t>
    </rPh>
    <phoneticPr fontId="3"/>
  </si>
  <si>
    <t>傍陽児童クラブ</t>
    <rPh sb="0" eb="7">
      <t>ソバヨウジドウクラブ</t>
    </rPh>
    <phoneticPr fontId="3"/>
  </si>
  <si>
    <t>北小学校</t>
    <rPh sb="0" eb="4">
      <t>キタショウガッコウ</t>
    </rPh>
    <phoneticPr fontId="2"/>
  </si>
  <si>
    <t>北常田福祉住宅</t>
    <rPh sb="0" eb="7">
      <t>キタトキダフクシジュウタク</t>
    </rPh>
    <phoneticPr fontId="3"/>
  </si>
  <si>
    <t>北保育園</t>
    <rPh sb="0" eb="4">
      <t>キタホイクエン</t>
    </rPh>
    <phoneticPr fontId="3"/>
  </si>
  <si>
    <t>堀ノ内団地</t>
    <rPh sb="0" eb="5">
      <t>ホリノウチダンチ</t>
    </rPh>
    <phoneticPr fontId="3"/>
  </si>
  <si>
    <t>本原小学校</t>
    <rPh sb="0" eb="5">
      <t>モトハラショウガッコウ</t>
    </rPh>
    <phoneticPr fontId="2"/>
  </si>
  <si>
    <t>本原児童クラブ</t>
    <rPh sb="0" eb="7">
      <t>モトハラジドウクラブ</t>
    </rPh>
    <phoneticPr fontId="3"/>
  </si>
  <si>
    <t>本原担い手研修センター</t>
    <rPh sb="0" eb="11">
      <t>モトハラニナイテケンシュウセンター</t>
    </rPh>
    <phoneticPr fontId="3"/>
  </si>
  <si>
    <t>本原地区コミュニティセンター</t>
    <rPh sb="0" eb="14">
      <t>モトハラチクコミュニティセンター</t>
    </rPh>
    <phoneticPr fontId="3"/>
  </si>
  <si>
    <t>矢沢団地</t>
    <rPh sb="0" eb="4">
      <t>ヤザワダンチ</t>
    </rPh>
    <phoneticPr fontId="3"/>
  </si>
  <si>
    <t>緑が丘児童館</t>
    <rPh sb="0" eb="6">
      <t>ミドリガオカジドウカン</t>
    </rPh>
    <phoneticPr fontId="3"/>
  </si>
  <si>
    <t>緑が丘西団地</t>
    <rPh sb="0" eb="6">
      <t>ミドリガオカニシダンチ</t>
    </rPh>
    <phoneticPr fontId="3"/>
  </si>
  <si>
    <t>緑が丘北団地</t>
    <rPh sb="0" eb="6">
      <t>ミドリガオカキタダンチ</t>
    </rPh>
    <phoneticPr fontId="3"/>
  </si>
  <si>
    <t>ゆきむら夢工房</t>
    <rPh sb="0" eb="7">
      <t>ユキムラユメコウボウ</t>
    </rPh>
    <phoneticPr fontId="3"/>
  </si>
  <si>
    <t>丸子北児童クラブ</t>
    <rPh sb="0" eb="8">
      <t>マルコキタジドウクラブ</t>
    </rPh>
    <phoneticPr fontId="3"/>
  </si>
  <si>
    <t>自然運動公園（室内多目的運動場）</t>
    <rPh sb="0" eb="16">
      <t>シゼンウンドウコウエン（シツナイタモクテキウンドウジョウ）</t>
    </rPh>
    <phoneticPr fontId="3"/>
  </si>
  <si>
    <t>参考</t>
    <rPh sb="0" eb="2">
      <t>サンコウ</t>
    </rPh>
    <phoneticPr fontId="3"/>
  </si>
  <si>
    <t>指定管理者収入
利用料金</t>
    <rPh sb="0" eb="2">
      <t>シテイ</t>
    </rPh>
    <rPh sb="2" eb="5">
      <t>カンリシャ</t>
    </rPh>
    <rPh sb="5" eb="7">
      <t>シュウニュウ</t>
    </rPh>
    <rPh sb="8" eb="10">
      <t>リヨウ</t>
    </rPh>
    <rPh sb="10" eb="12">
      <t>リョウキン</t>
    </rPh>
    <phoneticPr fontId="3"/>
  </si>
  <si>
    <t>施設使用料</t>
    <rPh sb="0" eb="2">
      <t>シセツ</t>
    </rPh>
    <rPh sb="2" eb="4">
      <t>シヨウ</t>
    </rPh>
    <rPh sb="4" eb="5">
      <t>リョウ</t>
    </rPh>
    <phoneticPr fontId="11"/>
  </si>
  <si>
    <t>（参考：指定管理者収入）</t>
    <rPh sb="1" eb="3">
      <t>サンコウ</t>
    </rPh>
    <rPh sb="4" eb="9">
      <t>シテイカンリシャ</t>
    </rPh>
    <rPh sb="9" eb="11">
      <t>シュウニュウ</t>
    </rPh>
    <phoneticPr fontId="3"/>
  </si>
  <si>
    <t>※</t>
    <phoneticPr fontId="3"/>
  </si>
  <si>
    <t>上段は市の収入となる施設使用料</t>
    <rPh sb="0" eb="2">
      <t>ウエダン</t>
    </rPh>
    <rPh sb="3" eb="4">
      <t>シ</t>
    </rPh>
    <rPh sb="5" eb="7">
      <t>シュウニュウ</t>
    </rPh>
    <rPh sb="10" eb="12">
      <t>シセツ</t>
    </rPh>
    <rPh sb="12" eb="15">
      <t>シヨウリョウ</t>
    </rPh>
    <phoneticPr fontId="3"/>
  </si>
  <si>
    <t>※  （　）内は指定管理者の収入となる施設利用料</t>
    <rPh sb="21" eb="23">
      <t>リヨウ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</si>
</sst>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quot;△ &quot;#,##0"/>
    <numFmt numFmtId="178" formatCode="#,##0.00;&quot;△ &quot;#,##0.00"/>
    <numFmt numFmtId="179" formatCode="00000"/>
    <numFmt numFmtId="180" formatCode="[$-411]ggge&quot;年&quot;m&quot;月&quot;d&quot;日&quot;;@"/>
    <numFmt numFmtId="181" formatCode="0;&quot;△ &quot;0"/>
    <numFmt numFmtId="182" formatCode="General&quot;年&quot;"/>
  </numFmts>
  <fonts count="28">
    <font>
      <sz val="11"/>
      <color theme="1"/>
      <name val="游ゴシック"/>
      <family val="2"/>
      <charset val="128"/>
      <scheme val="minor"/>
    </font>
    <font>
      <sz val="11"/>
      <color theme="1"/>
      <name val="游ゴシック"/>
      <family val="2"/>
      <charset val="128"/>
      <scheme val="minor"/>
    </font>
    <font>
      <sz val="6"/>
      <name val="BIZ UDPゴシック"/>
      <family val="2"/>
      <charset val="128"/>
    </font>
    <font>
      <sz val="6"/>
      <name val="游ゴシック"/>
      <family val="2"/>
      <charset val="128"/>
      <scheme val="minor"/>
    </font>
    <font>
      <sz val="10"/>
      <color rgb="FFFF0000"/>
      <name val="ＭＳ Ｐゴシック"/>
      <family val="3"/>
      <charset val="128"/>
    </font>
    <font>
      <sz val="11"/>
      <color theme="1"/>
      <name val="游ゴシック"/>
      <family val="3"/>
      <charset val="128"/>
      <scheme val="minor"/>
    </font>
    <font>
      <b/>
      <sz val="9"/>
      <color indexed="81"/>
      <name val="MS P ゴシック"/>
      <family val="3"/>
      <charset val="128"/>
    </font>
    <font>
      <sz val="10"/>
      <name val="BIZ UDPゴシック"/>
      <family val="3"/>
      <charset val="128"/>
    </font>
    <font>
      <sz val="10"/>
      <color theme="1"/>
      <name val="BIZ UDPゴシック"/>
      <family val="3"/>
      <charset val="128"/>
    </font>
    <font>
      <sz val="11"/>
      <color theme="1"/>
      <name val="游ゴシック"/>
      <family val="2"/>
      <scheme val="minor"/>
    </font>
    <font>
      <sz val="11"/>
      <name val="BIZ UDPゴシック"/>
      <family val="3"/>
      <charset val="128"/>
    </font>
    <font>
      <sz val="6"/>
      <name val="游ゴシック"/>
      <family val="3"/>
      <charset val="128"/>
      <scheme val="minor"/>
    </font>
    <font>
      <b/>
      <sz val="11"/>
      <name val="BIZ UDPゴシック"/>
      <family val="3"/>
      <charset val="128"/>
    </font>
    <font>
      <b/>
      <sz val="10"/>
      <color theme="0"/>
      <name val="BIZ UDPゴシック"/>
      <family val="3"/>
      <charset val="128"/>
    </font>
    <font>
      <b/>
      <sz val="11"/>
      <color theme="0"/>
      <name val="BIZ UDPゴシック"/>
      <family val="3"/>
      <charset val="128"/>
    </font>
    <font>
      <b/>
      <sz val="10"/>
      <color theme="1"/>
      <name val="BIZ UDPゴシック"/>
      <family val="3"/>
      <charset val="128"/>
    </font>
    <font>
      <b/>
      <sz val="11"/>
      <color rgb="FFFA7D00"/>
      <name val="游ゴシック"/>
      <family val="2"/>
      <charset val="128"/>
      <scheme val="minor"/>
    </font>
    <font>
      <sz val="11"/>
      <color rgb="FFFA7D00"/>
      <name val="游ゴシック"/>
      <family val="2"/>
      <charset val="128"/>
      <scheme val="minor"/>
    </font>
    <font>
      <sz val="6"/>
      <name val="ＭＳ Ｐゴシック"/>
      <family val="3"/>
      <charset val="128"/>
    </font>
    <font>
      <sz val="11"/>
      <color theme="1"/>
      <name val="ＭＳ ゴシック"/>
      <family val="2"/>
      <charset val="128"/>
    </font>
    <font>
      <sz val="11"/>
      <color indexed="8"/>
      <name val="ＭＳ Ｐゴシック"/>
      <family val="3"/>
      <charset val="128"/>
    </font>
    <font>
      <sz val="10"/>
      <color rgb="FFFF0000"/>
      <name val="BIZ UDPゴシック"/>
      <family val="3"/>
      <charset val="128"/>
    </font>
    <font>
      <strike/>
      <sz val="10"/>
      <name val="BIZ UDPゴシック"/>
      <family val="3"/>
      <charset val="128"/>
    </font>
    <font>
      <sz val="8"/>
      <color theme="1"/>
      <name val="BIZ UDPゴシック"/>
      <family val="3"/>
      <charset val="128"/>
    </font>
    <font>
      <strike/>
      <sz val="10"/>
      <color theme="1"/>
      <name val="BIZ UDPゴシック"/>
      <family val="3"/>
      <charset val="128"/>
    </font>
    <font>
      <sz val="12"/>
      <name val="BIZ UDPゴシック"/>
      <family val="3"/>
      <charset val="128"/>
    </font>
    <font>
      <sz val="11"/>
      <name val="游ゴシック"/>
      <family val="3"/>
      <charset val="128"/>
      <scheme val="minor"/>
    </font>
    <font>
      <sz val="10"/>
      <color theme="0"/>
      <name val="BIZ UDPゴシック"/>
      <family val="3"/>
      <charset val="128"/>
    </font>
  </fonts>
  <fills count="13">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bgColor indexed="64"/>
      </patternFill>
    </fill>
    <fill>
      <patternFill patternType="solid">
        <fgColor theme="5"/>
        <bgColor indexed="64"/>
      </patternFill>
    </fill>
    <fill>
      <patternFill patternType="solid">
        <fgColor theme="4"/>
        <bgColor indexed="64"/>
      </patternFill>
    </fill>
    <fill>
      <patternFill patternType="solid">
        <fgColor theme="7" tint="0.59999389629810485"/>
        <bgColor indexed="64"/>
      </patternFill>
    </fill>
    <fill>
      <patternFill patternType="solid">
        <fgColor theme="2"/>
        <bgColor indexed="64"/>
      </patternFill>
    </fill>
    <fill>
      <patternFill patternType="solid">
        <fgColor rgb="FFE7E6E6"/>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thin">
        <color indexed="64"/>
      </top>
      <bottom/>
      <diagonal/>
    </border>
    <border>
      <left/>
      <right/>
      <top/>
      <bottom style="thin">
        <color indexed="64"/>
      </bottom>
      <diagonal/>
    </border>
    <border>
      <left/>
      <right style="thin">
        <color indexed="64"/>
      </right>
      <top/>
      <bottom/>
      <diagonal/>
    </border>
    <border>
      <left/>
      <right/>
      <top style="thin">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right style="hair">
        <color indexed="64"/>
      </right>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bottom style="hair">
        <color indexed="64"/>
      </bottom>
      <diagonal/>
    </border>
    <border>
      <left/>
      <right/>
      <top/>
      <bottom style="hair">
        <color indexed="64"/>
      </bottom>
      <diagonal/>
    </border>
    <border>
      <left/>
      <right style="hair">
        <color indexed="64"/>
      </right>
      <top style="thin">
        <color indexed="64"/>
      </top>
      <bottom style="hair">
        <color indexed="64"/>
      </bottom>
      <diagonal/>
    </border>
    <border>
      <left/>
      <right style="hair">
        <color indexed="64"/>
      </right>
      <top/>
      <bottom style="hair">
        <color indexed="64"/>
      </bottom>
      <diagonal/>
    </border>
    <border>
      <left style="thin">
        <color indexed="64"/>
      </left>
      <right/>
      <top/>
      <bottom style="hair">
        <color indexed="64"/>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bottom/>
      <diagonal/>
    </border>
    <border>
      <left/>
      <right style="hair">
        <color indexed="64"/>
      </right>
      <top style="hair">
        <color indexed="64"/>
      </top>
      <bottom/>
      <diagonal/>
    </border>
    <border>
      <left/>
      <right/>
      <top style="hair">
        <color indexed="64"/>
      </top>
      <bottom/>
      <diagonal/>
    </border>
    <border>
      <left style="thin">
        <color indexed="64"/>
      </left>
      <right/>
      <top style="hair">
        <color indexed="64"/>
      </top>
      <bottom/>
      <diagonal/>
    </border>
    <border>
      <left/>
      <right style="thin">
        <color indexed="64"/>
      </right>
      <top style="thin">
        <color indexed="64"/>
      </top>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bottom style="thin">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bottom style="hair">
        <color indexed="64"/>
      </bottom>
      <diagonal/>
    </border>
    <border>
      <left style="medium">
        <color indexed="64"/>
      </left>
      <right style="hair">
        <color indexed="64"/>
      </right>
      <top style="hair">
        <color indexed="64"/>
      </top>
      <bottom style="thin">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diagonal/>
    </border>
    <border>
      <left style="hair">
        <color indexed="64"/>
      </left>
      <right/>
      <top/>
      <bottom/>
      <diagonal/>
    </border>
    <border>
      <left style="hair">
        <color indexed="64"/>
      </left>
      <right/>
      <top style="thin">
        <color indexed="64"/>
      </top>
      <bottom style="thin">
        <color indexed="64"/>
      </bottom>
      <diagonal/>
    </border>
    <border>
      <left style="medium">
        <color indexed="64"/>
      </left>
      <right style="hair">
        <color indexed="64"/>
      </right>
      <top/>
      <bottom style="hair">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s>
  <cellStyleXfs count="7">
    <xf numFmtId="0" fontId="0" fillId="0" borderId="0">
      <alignment vertical="center"/>
    </xf>
    <xf numFmtId="38" fontId="1" fillId="0" borderId="0" applyFont="0" applyFill="0" applyBorder="0" applyAlignment="0" applyProtection="0">
      <alignment vertical="center"/>
    </xf>
    <xf numFmtId="0" fontId="9" fillId="0" borderId="0"/>
    <xf numFmtId="9" fontId="9" fillId="0" borderId="0" applyFont="0" applyFill="0" applyBorder="0" applyAlignment="0" applyProtection="0">
      <alignment vertical="center"/>
    </xf>
    <xf numFmtId="0" fontId="5" fillId="0" borderId="0">
      <alignment vertical="center"/>
    </xf>
    <xf numFmtId="0" fontId="1" fillId="0" borderId="0">
      <alignment vertical="center"/>
    </xf>
    <xf numFmtId="38" fontId="9" fillId="0" borderId="0" applyFont="0" applyFill="0" applyBorder="0" applyAlignment="0" applyProtection="0">
      <alignment vertical="center"/>
    </xf>
  </cellStyleXfs>
  <cellXfs count="602">
    <xf numFmtId="0" fontId="0" fillId="0" borderId="0" xfId="0">
      <alignment vertical="center"/>
    </xf>
    <xf numFmtId="38" fontId="8" fillId="0" borderId="0" xfId="1" applyFont="1" applyFill="1" applyAlignment="1" applyProtection="1">
      <alignment vertical="center" shrinkToFit="1"/>
      <protection locked="0"/>
    </xf>
    <xf numFmtId="38" fontId="8" fillId="0" borderId="0" xfId="1" applyFont="1" applyFill="1" applyProtection="1">
      <alignment vertical="center"/>
      <protection locked="0"/>
    </xf>
    <xf numFmtId="38" fontId="7" fillId="0" borderId="0" xfId="1" applyFont="1" applyFill="1" applyProtection="1">
      <alignment vertical="center"/>
      <protection locked="0"/>
    </xf>
    <xf numFmtId="38" fontId="8" fillId="0" borderId="0" xfId="1" applyFont="1" applyFill="1" applyBorder="1" applyProtection="1">
      <alignment vertical="center"/>
      <protection locked="0"/>
    </xf>
    <xf numFmtId="49" fontId="8" fillId="0" borderId="0" xfId="1" applyNumberFormat="1" applyFont="1" applyFill="1" applyAlignment="1" applyProtection="1">
      <alignment horizontal="center" vertical="center"/>
    </xf>
    <xf numFmtId="38" fontId="7" fillId="2" borderId="0" xfId="1" applyFont="1" applyFill="1" applyProtection="1">
      <alignment vertical="center"/>
      <protection locked="0"/>
    </xf>
    <xf numFmtId="0" fontId="10" fillId="0" borderId="0" xfId="2" applyFont="1" applyAlignment="1">
      <alignment vertical="center"/>
    </xf>
    <xf numFmtId="0" fontId="10" fillId="0" borderId="10" xfId="2" applyFont="1" applyBorder="1" applyAlignment="1">
      <alignment vertical="center"/>
    </xf>
    <xf numFmtId="0" fontId="12" fillId="0" borderId="0" xfId="2" applyFont="1" applyAlignment="1">
      <alignment vertical="center"/>
    </xf>
    <xf numFmtId="0" fontId="10" fillId="0" borderId="23" xfId="2" applyFont="1" applyBorder="1" applyAlignment="1">
      <alignment vertical="center"/>
    </xf>
    <xf numFmtId="0" fontId="10" fillId="0" borderId="12" xfId="2" applyFont="1" applyBorder="1" applyAlignment="1">
      <alignment vertical="center"/>
    </xf>
    <xf numFmtId="0" fontId="10" fillId="0" borderId="15" xfId="2" applyFont="1" applyBorder="1" applyAlignment="1">
      <alignment vertical="center"/>
    </xf>
    <xf numFmtId="0" fontId="10" fillId="0" borderId="16" xfId="2" applyFont="1" applyBorder="1" applyAlignment="1">
      <alignment vertical="center"/>
    </xf>
    <xf numFmtId="0" fontId="10" fillId="0" borderId="13" xfId="2" applyFont="1" applyBorder="1" applyAlignment="1">
      <alignment vertical="center"/>
    </xf>
    <xf numFmtId="0" fontId="10" fillId="0" borderId="15" xfId="2" applyFont="1" applyBorder="1" applyAlignment="1">
      <alignment vertical="center" shrinkToFit="1"/>
    </xf>
    <xf numFmtId="0" fontId="10" fillId="0" borderId="0" xfId="2" applyFont="1" applyAlignment="1">
      <alignment horizontal="center" vertical="center" shrinkToFit="1"/>
    </xf>
    <xf numFmtId="0" fontId="10" fillId="0" borderId="0" xfId="2" applyFont="1" applyAlignment="1">
      <alignment horizontal="center" vertical="center"/>
    </xf>
    <xf numFmtId="0" fontId="10" fillId="0" borderId="0" xfId="2" applyFont="1" applyAlignment="1">
      <alignment vertical="center" shrinkToFit="1"/>
    </xf>
    <xf numFmtId="0" fontId="10" fillId="0" borderId="0" xfId="2" applyFont="1" applyAlignment="1">
      <alignment horizontal="left" vertical="center" indent="1"/>
    </xf>
    <xf numFmtId="57" fontId="10" fillId="0" borderId="0" xfId="2" applyNumberFormat="1" applyFont="1" applyAlignment="1">
      <alignment vertical="center"/>
    </xf>
    <xf numFmtId="0" fontId="10" fillId="0" borderId="16" xfId="0" applyFont="1" applyBorder="1" applyAlignment="1">
      <alignment vertical="center" shrinkToFit="1"/>
    </xf>
    <xf numFmtId="0" fontId="10" fillId="0" borderId="21" xfId="0" applyFont="1" applyBorder="1" applyAlignment="1">
      <alignment vertical="center" shrinkToFit="1"/>
    </xf>
    <xf numFmtId="0" fontId="10" fillId="0" borderId="18" xfId="0" applyFont="1" applyBorder="1" applyAlignment="1">
      <alignment vertical="center" shrinkToFit="1"/>
    </xf>
    <xf numFmtId="0" fontId="10" fillId="0" borderId="7" xfId="0" applyFont="1" applyBorder="1" applyAlignment="1">
      <alignment vertical="center" shrinkToFit="1"/>
    </xf>
    <xf numFmtId="0" fontId="10" fillId="0" borderId="15" xfId="0" applyFont="1" applyBorder="1" applyAlignment="1">
      <alignment vertical="center" shrinkToFit="1"/>
    </xf>
    <xf numFmtId="0" fontId="10" fillId="0" borderId="0" xfId="0" applyFont="1">
      <alignment vertical="center"/>
    </xf>
    <xf numFmtId="38" fontId="7" fillId="0" borderId="6" xfId="1" applyFont="1" applyFill="1" applyBorder="1" applyProtection="1">
      <alignment vertical="center"/>
      <protection locked="0"/>
    </xf>
    <xf numFmtId="38" fontId="8" fillId="0" borderId="6" xfId="1" applyFont="1" applyFill="1" applyBorder="1" applyProtection="1">
      <alignment vertical="center"/>
      <protection locked="0"/>
    </xf>
    <xf numFmtId="38" fontId="7" fillId="0" borderId="17" xfId="1" applyFont="1" applyFill="1" applyBorder="1" applyProtection="1">
      <alignment vertical="center"/>
      <protection locked="0"/>
    </xf>
    <xf numFmtId="38" fontId="7" fillId="0" borderId="46" xfId="1" applyFont="1" applyFill="1" applyBorder="1" applyProtection="1">
      <alignment vertical="center"/>
      <protection locked="0"/>
    </xf>
    <xf numFmtId="0" fontId="0" fillId="0" borderId="0" xfId="0" applyAlignment="1">
      <alignment horizontal="center" vertical="center"/>
    </xf>
    <xf numFmtId="0" fontId="10" fillId="0" borderId="23" xfId="2" applyFont="1" applyBorder="1" applyAlignment="1">
      <alignment vertical="center" shrinkToFit="1"/>
    </xf>
    <xf numFmtId="38" fontId="7" fillId="0" borderId="39" xfId="1" applyFont="1" applyFill="1" applyBorder="1" applyProtection="1">
      <alignment vertical="center"/>
      <protection locked="0"/>
    </xf>
    <xf numFmtId="38" fontId="7" fillId="0" borderId="7" xfId="1" applyFont="1" applyFill="1" applyBorder="1" applyProtection="1">
      <alignment vertical="center"/>
      <protection locked="0"/>
    </xf>
    <xf numFmtId="38" fontId="7" fillId="0" borderId="38" xfId="1" applyFont="1" applyFill="1" applyBorder="1" applyProtection="1">
      <alignment vertical="center"/>
      <protection locked="0"/>
    </xf>
    <xf numFmtId="0" fontId="10" fillId="0" borderId="12" xfId="0" applyFont="1" applyBorder="1" applyAlignment="1">
      <alignment vertical="center" shrinkToFit="1"/>
    </xf>
    <xf numFmtId="0" fontId="10" fillId="0" borderId="23" xfId="0" applyFont="1" applyBorder="1" applyAlignment="1">
      <alignment vertical="center" shrinkToFit="1"/>
    </xf>
    <xf numFmtId="0" fontId="10" fillId="0" borderId="0" xfId="2" applyFont="1"/>
    <xf numFmtId="38" fontId="7" fillId="0" borderId="0" xfId="1" applyFont="1" applyFill="1" applyBorder="1" applyProtection="1">
      <alignment vertical="center"/>
      <protection locked="0"/>
    </xf>
    <xf numFmtId="38" fontId="7" fillId="0" borderId="47" xfId="1" applyFont="1" applyFill="1" applyBorder="1" applyProtection="1">
      <alignment vertical="center"/>
      <protection locked="0"/>
    </xf>
    <xf numFmtId="38" fontId="7" fillId="0" borderId="50" xfId="1" applyFont="1" applyFill="1" applyBorder="1" applyProtection="1">
      <alignment vertical="center"/>
      <protection locked="0"/>
    </xf>
    <xf numFmtId="38" fontId="7" fillId="0" borderId="51" xfId="1" applyFont="1" applyFill="1" applyBorder="1" applyProtection="1">
      <alignment vertical="center"/>
      <protection locked="0"/>
    </xf>
    <xf numFmtId="38" fontId="7" fillId="0" borderId="52" xfId="1" applyFont="1" applyFill="1" applyBorder="1" applyProtection="1">
      <alignment vertical="center"/>
      <protection locked="0"/>
    </xf>
    <xf numFmtId="38" fontId="7" fillId="0" borderId="21" xfId="1" applyFont="1" applyFill="1" applyBorder="1" applyProtection="1">
      <alignment vertical="center"/>
      <protection locked="0"/>
    </xf>
    <xf numFmtId="38" fontId="7" fillId="0" borderId="45" xfId="1" applyFont="1" applyFill="1" applyBorder="1" applyProtection="1">
      <alignment vertical="center"/>
      <protection locked="0"/>
    </xf>
    <xf numFmtId="38" fontId="7" fillId="0" borderId="36" xfId="1" applyFont="1" applyFill="1" applyBorder="1" applyProtection="1">
      <alignment vertical="center"/>
      <protection locked="0"/>
    </xf>
    <xf numFmtId="0" fontId="7" fillId="0" borderId="34" xfId="0" applyFont="1" applyBorder="1" applyAlignment="1" applyProtection="1">
      <alignment vertical="center" shrinkToFit="1"/>
      <protection locked="0"/>
    </xf>
    <xf numFmtId="0" fontId="7" fillId="0" borderId="17" xfId="0" applyFont="1" applyBorder="1" applyAlignment="1" applyProtection="1">
      <alignment vertical="center" shrinkToFit="1"/>
      <protection locked="0"/>
    </xf>
    <xf numFmtId="38" fontId="7" fillId="0" borderId="17" xfId="1" applyFont="1" applyFill="1" applyBorder="1" applyAlignment="1" applyProtection="1">
      <alignment vertical="center" shrinkToFit="1"/>
      <protection locked="0"/>
    </xf>
    <xf numFmtId="0" fontId="8" fillId="0" borderId="17" xfId="0" applyFont="1" applyBorder="1" applyAlignment="1" applyProtection="1">
      <alignment vertical="center" shrinkToFit="1"/>
      <protection locked="0"/>
    </xf>
    <xf numFmtId="0" fontId="10" fillId="5" borderId="31" xfId="2" applyFont="1" applyFill="1" applyBorder="1" applyAlignment="1">
      <alignment vertical="center"/>
    </xf>
    <xf numFmtId="0" fontId="10" fillId="5" borderId="16" xfId="2" applyFont="1" applyFill="1" applyBorder="1" applyAlignment="1">
      <alignment vertical="center"/>
    </xf>
    <xf numFmtId="0" fontId="10" fillId="5" borderId="13" xfId="2" applyFont="1" applyFill="1" applyBorder="1" applyAlignment="1">
      <alignment vertical="center"/>
    </xf>
    <xf numFmtId="0" fontId="10" fillId="5" borderId="35" xfId="2" applyFont="1" applyFill="1" applyBorder="1" applyAlignment="1">
      <alignment vertical="center"/>
    </xf>
    <xf numFmtId="0" fontId="10" fillId="5" borderId="24" xfId="2" applyFont="1" applyFill="1" applyBorder="1" applyAlignment="1">
      <alignment vertical="center"/>
    </xf>
    <xf numFmtId="0" fontId="10" fillId="5" borderId="17" xfId="2" applyFont="1" applyFill="1" applyBorder="1" applyAlignment="1">
      <alignment horizontal="left" vertical="center"/>
    </xf>
    <xf numFmtId="0" fontId="10" fillId="5" borderId="19" xfId="2" applyFont="1" applyFill="1" applyBorder="1" applyAlignment="1">
      <alignment vertical="center"/>
    </xf>
    <xf numFmtId="0" fontId="10" fillId="5" borderId="28" xfId="2" applyFont="1" applyFill="1" applyBorder="1" applyAlignment="1">
      <alignment vertical="center"/>
    </xf>
    <xf numFmtId="0" fontId="10" fillId="5" borderId="16" xfId="2" applyFont="1" applyFill="1" applyBorder="1" applyAlignment="1">
      <alignment vertical="center" shrinkToFit="1"/>
    </xf>
    <xf numFmtId="0" fontId="10" fillId="5" borderId="16" xfId="0" applyFont="1" applyFill="1" applyBorder="1" applyAlignment="1">
      <alignment vertical="center" shrinkToFit="1"/>
    </xf>
    <xf numFmtId="0" fontId="10" fillId="5" borderId="8" xfId="2" applyFont="1" applyFill="1" applyBorder="1" applyAlignment="1">
      <alignment vertical="center"/>
    </xf>
    <xf numFmtId="0" fontId="10" fillId="5" borderId="20" xfId="2" applyFont="1" applyFill="1" applyBorder="1" applyAlignment="1">
      <alignment vertical="center"/>
    </xf>
    <xf numFmtId="0" fontId="10" fillId="5" borderId="7" xfId="2" applyFont="1" applyFill="1" applyBorder="1" applyAlignment="1">
      <alignment vertical="center"/>
    </xf>
    <xf numFmtId="0" fontId="10" fillId="5" borderId="12" xfId="2" applyFont="1" applyFill="1" applyBorder="1" applyAlignment="1">
      <alignment vertical="center"/>
    </xf>
    <xf numFmtId="0" fontId="10" fillId="5" borderId="25" xfId="2" applyFont="1" applyFill="1" applyBorder="1" applyAlignment="1">
      <alignment vertical="center"/>
    </xf>
    <xf numFmtId="0" fontId="10" fillId="5" borderId="22" xfId="0" applyFont="1" applyFill="1" applyBorder="1">
      <alignment vertical="center"/>
    </xf>
    <xf numFmtId="0" fontId="10" fillId="5" borderId="19" xfId="0" applyFont="1" applyFill="1" applyBorder="1">
      <alignment vertical="center"/>
    </xf>
    <xf numFmtId="0" fontId="10" fillId="5" borderId="20" xfId="0" applyFont="1" applyFill="1" applyBorder="1">
      <alignment vertical="center"/>
    </xf>
    <xf numFmtId="0" fontId="10" fillId="5" borderId="37" xfId="0" applyFont="1" applyFill="1" applyBorder="1">
      <alignment vertical="center"/>
    </xf>
    <xf numFmtId="0" fontId="10" fillId="5" borderId="16" xfId="0" applyFont="1" applyFill="1" applyBorder="1">
      <alignment vertical="center"/>
    </xf>
    <xf numFmtId="0" fontId="10" fillId="5" borderId="7" xfId="0" applyFont="1" applyFill="1" applyBorder="1">
      <alignment vertical="center"/>
    </xf>
    <xf numFmtId="0" fontId="10" fillId="5" borderId="25" xfId="0" applyFont="1" applyFill="1" applyBorder="1">
      <alignment vertical="center"/>
    </xf>
    <xf numFmtId="0" fontId="10" fillId="5" borderId="13" xfId="0" applyFont="1" applyFill="1" applyBorder="1">
      <alignment vertical="center"/>
    </xf>
    <xf numFmtId="0" fontId="10" fillId="5" borderId="12" xfId="0" applyFont="1" applyFill="1" applyBorder="1">
      <alignment vertical="center"/>
    </xf>
    <xf numFmtId="0" fontId="10" fillId="0" borderId="24" xfId="2" applyFont="1" applyBorder="1" applyAlignment="1">
      <alignment vertical="center"/>
    </xf>
    <xf numFmtId="0" fontId="10" fillId="5" borderId="32" xfId="2" applyFont="1" applyFill="1" applyBorder="1" applyAlignment="1">
      <alignment vertical="center"/>
    </xf>
    <xf numFmtId="0" fontId="10" fillId="5" borderId="30" xfId="2" applyFont="1" applyFill="1" applyBorder="1" applyAlignment="1">
      <alignment vertical="center"/>
    </xf>
    <xf numFmtId="38" fontId="13" fillId="8" borderId="1" xfId="1" applyFont="1" applyFill="1" applyBorder="1" applyAlignment="1" applyProtection="1">
      <alignment vertical="center" wrapText="1"/>
      <protection locked="0"/>
    </xf>
    <xf numFmtId="38" fontId="8" fillId="6" borderId="1" xfId="1" applyFont="1" applyFill="1" applyBorder="1" applyAlignment="1" applyProtection="1">
      <alignment horizontal="center" vertical="center" wrapText="1" shrinkToFit="1"/>
      <protection locked="0"/>
    </xf>
    <xf numFmtId="38" fontId="8" fillId="6" borderId="1" xfId="1" applyFont="1" applyFill="1" applyBorder="1" applyAlignment="1" applyProtection="1">
      <alignment horizontal="center" vertical="center" shrinkToFit="1"/>
      <protection locked="0"/>
    </xf>
    <xf numFmtId="38" fontId="8" fillId="6" borderId="1" xfId="1" applyFont="1" applyFill="1" applyBorder="1" applyAlignment="1" applyProtection="1">
      <alignment horizontal="center" vertical="center" wrapText="1"/>
      <protection locked="0"/>
    </xf>
    <xf numFmtId="38" fontId="8" fillId="6" borderId="1" xfId="1" applyFont="1" applyFill="1" applyBorder="1" applyAlignment="1" applyProtection="1">
      <alignment vertical="center" wrapText="1" shrinkToFit="1"/>
      <protection locked="0"/>
    </xf>
    <xf numFmtId="49" fontId="8" fillId="6" borderId="54" xfId="1" applyNumberFormat="1" applyFont="1" applyFill="1" applyBorder="1" applyAlignment="1" applyProtection="1">
      <alignment horizontal="center" vertical="center" wrapText="1"/>
    </xf>
    <xf numFmtId="38" fontId="8" fillId="6" borderId="55" xfId="1" applyFont="1" applyFill="1" applyBorder="1" applyAlignment="1" applyProtection="1">
      <alignment horizontal="center" vertical="center" shrinkToFit="1"/>
      <protection locked="0"/>
    </xf>
    <xf numFmtId="0" fontId="14" fillId="9" borderId="2" xfId="2" applyFont="1" applyFill="1" applyBorder="1" applyAlignment="1">
      <alignment vertical="center"/>
    </xf>
    <xf numFmtId="0" fontId="12" fillId="9" borderId="11" xfId="2" applyFont="1" applyFill="1" applyBorder="1" applyAlignment="1">
      <alignment vertical="center"/>
    </xf>
    <xf numFmtId="0" fontId="12" fillId="9" borderId="3" xfId="2" applyFont="1" applyFill="1" applyBorder="1" applyAlignment="1">
      <alignment vertical="center"/>
    </xf>
    <xf numFmtId="0" fontId="14" fillId="9" borderId="11" xfId="2" applyFont="1" applyFill="1" applyBorder="1" applyAlignment="1">
      <alignment vertical="center"/>
    </xf>
    <xf numFmtId="0" fontId="14" fillId="9" borderId="3" xfId="2" applyFont="1" applyFill="1" applyBorder="1" applyAlignment="1">
      <alignment vertical="center"/>
    </xf>
    <xf numFmtId="179" fontId="7" fillId="0" borderId="38" xfId="1" applyNumberFormat="1" applyFont="1" applyFill="1" applyBorder="1" applyAlignment="1" applyProtection="1">
      <alignment horizontal="center" vertical="center" shrinkToFit="1"/>
    </xf>
    <xf numFmtId="179" fontId="8" fillId="0" borderId="38" xfId="1" applyNumberFormat="1" applyFont="1" applyFill="1" applyBorder="1" applyAlignment="1" applyProtection="1">
      <alignment horizontal="center" vertical="center" shrinkToFit="1"/>
    </xf>
    <xf numFmtId="179" fontId="7" fillId="0" borderId="50" xfId="1" applyNumberFormat="1" applyFont="1" applyFill="1" applyBorder="1" applyAlignment="1" applyProtection="1">
      <alignment horizontal="center" vertical="center" shrinkToFit="1"/>
    </xf>
    <xf numFmtId="0" fontId="8" fillId="0" borderId="0" xfId="0" applyFont="1">
      <alignment vertical="center"/>
    </xf>
    <xf numFmtId="179" fontId="8" fillId="3" borderId="43" xfId="0" applyNumberFormat="1" applyFont="1" applyFill="1" applyBorder="1" applyAlignment="1">
      <alignment horizontal="center" vertical="center"/>
    </xf>
    <xf numFmtId="49" fontId="8" fillId="3" borderId="49" xfId="0" applyNumberFormat="1" applyFont="1" applyFill="1" applyBorder="1" applyAlignment="1">
      <alignment horizontal="center" vertical="center"/>
    </xf>
    <xf numFmtId="0" fontId="8" fillId="3" borderId="48" xfId="0" applyFont="1" applyFill="1" applyBorder="1" applyAlignment="1">
      <alignment horizontal="center" vertical="center"/>
    </xf>
    <xf numFmtId="0" fontId="8" fillId="3" borderId="44" xfId="0" applyFont="1" applyFill="1" applyBorder="1" applyAlignment="1">
      <alignment horizontal="center" vertical="center" wrapText="1"/>
    </xf>
    <xf numFmtId="0" fontId="8" fillId="3" borderId="48" xfId="0" applyFont="1" applyFill="1" applyBorder="1" applyAlignment="1">
      <alignment horizontal="center" vertical="center" wrapText="1"/>
    </xf>
    <xf numFmtId="38" fontId="8" fillId="3" borderId="43" xfId="6" applyFont="1" applyFill="1" applyBorder="1" applyAlignment="1">
      <alignment horizontal="center" vertical="center" wrapText="1"/>
    </xf>
    <xf numFmtId="0" fontId="8" fillId="3" borderId="65" xfId="0" applyFont="1" applyFill="1" applyBorder="1" applyAlignment="1">
      <alignment horizontal="center" vertical="center" wrapText="1"/>
    </xf>
    <xf numFmtId="38" fontId="8" fillId="3" borderId="48" xfId="0" applyNumberFormat="1" applyFont="1" applyFill="1" applyBorder="1" applyAlignment="1">
      <alignment horizontal="center" vertical="center" wrapText="1"/>
    </xf>
    <xf numFmtId="38" fontId="15" fillId="7" borderId="3" xfId="6" applyFont="1" applyFill="1" applyBorder="1">
      <alignment vertical="center"/>
    </xf>
    <xf numFmtId="38" fontId="15" fillId="7" borderId="11" xfId="6" applyFont="1" applyFill="1" applyBorder="1">
      <alignment vertical="center"/>
    </xf>
    <xf numFmtId="38" fontId="13" fillId="7" borderId="2" xfId="6" applyFont="1" applyFill="1" applyBorder="1">
      <alignment vertical="center"/>
    </xf>
    <xf numFmtId="38" fontId="8" fillId="7" borderId="11" xfId="6" applyFont="1" applyFill="1" applyBorder="1">
      <alignment vertical="center"/>
    </xf>
    <xf numFmtId="38" fontId="13" fillId="7" borderId="11" xfId="6" applyFont="1" applyFill="1" applyBorder="1" applyAlignment="1">
      <alignment horizontal="center" vertical="center"/>
    </xf>
    <xf numFmtId="38" fontId="13" fillId="7" borderId="2" xfId="6" applyFont="1" applyFill="1" applyBorder="1" applyAlignment="1">
      <alignment horizontal="left" vertical="center"/>
    </xf>
    <xf numFmtId="181" fontId="7" fillId="0" borderId="0" xfId="1" applyNumberFormat="1" applyFont="1" applyFill="1" applyAlignment="1" applyProtection="1">
      <alignment horizontal="center" vertical="center"/>
    </xf>
    <xf numFmtId="0" fontId="8" fillId="0" borderId="0" xfId="1" applyNumberFormat="1" applyFont="1" applyFill="1" applyAlignment="1" applyProtection="1">
      <alignment horizontal="center" vertical="center" shrinkToFit="1"/>
      <protection locked="0"/>
    </xf>
    <xf numFmtId="38" fontId="8" fillId="0" borderId="0" xfId="1" applyFont="1" applyFill="1" applyAlignment="1" applyProtection="1">
      <alignment horizontal="center" vertical="center" shrinkToFit="1"/>
      <protection locked="0"/>
    </xf>
    <xf numFmtId="38" fontId="8" fillId="0" borderId="0" xfId="1" applyFont="1" applyFill="1" applyAlignment="1" applyProtection="1">
      <alignment horizontal="center" vertical="center"/>
      <protection locked="0"/>
    </xf>
    <xf numFmtId="0" fontId="8" fillId="0" borderId="0" xfId="1" applyNumberFormat="1" applyFont="1" applyFill="1" applyAlignment="1" applyProtection="1">
      <alignment horizontal="center" vertical="center"/>
      <protection locked="0"/>
    </xf>
    <xf numFmtId="176" fontId="8" fillId="0" borderId="0" xfId="1" applyNumberFormat="1" applyFont="1" applyFill="1" applyAlignment="1" applyProtection="1">
      <alignment horizontal="center" vertical="center"/>
      <protection locked="0"/>
    </xf>
    <xf numFmtId="38" fontId="8" fillId="0" borderId="0" xfId="1" applyFont="1" applyFill="1" applyAlignment="1" applyProtection="1">
      <alignment horizontal="left" vertical="center" shrinkToFit="1"/>
      <protection locked="0"/>
    </xf>
    <xf numFmtId="38" fontId="8" fillId="0" borderId="0" xfId="1" applyFont="1" applyFill="1" applyAlignment="1" applyProtection="1">
      <alignment vertical="top" wrapText="1"/>
      <protection locked="0"/>
    </xf>
    <xf numFmtId="38" fontId="8" fillId="0" borderId="0" xfId="1" applyFont="1" applyFill="1" applyAlignment="1" applyProtection="1">
      <alignment vertical="center" wrapText="1"/>
      <protection locked="0"/>
    </xf>
    <xf numFmtId="49" fontId="8" fillId="0" borderId="0" xfId="1" applyNumberFormat="1" applyFont="1" applyFill="1" applyAlignment="1" applyProtection="1">
      <alignment horizontal="center" vertical="center"/>
      <protection locked="0"/>
    </xf>
    <xf numFmtId="38" fontId="8" fillId="0" borderId="0" xfId="1" applyFont="1" applyFill="1" applyAlignment="1" applyProtection="1">
      <alignment horizontal="justify" vertical="center" wrapText="1"/>
      <protection locked="0"/>
    </xf>
    <xf numFmtId="180" fontId="8" fillId="0" borderId="0" xfId="1" applyNumberFormat="1" applyFont="1" applyFill="1" applyAlignment="1" applyProtection="1">
      <alignment horizontal="center" vertical="center"/>
      <protection locked="0"/>
    </xf>
    <xf numFmtId="181" fontId="13" fillId="9" borderId="11" xfId="1" applyNumberFormat="1" applyFont="1" applyFill="1" applyBorder="1" applyAlignment="1" applyProtection="1">
      <alignment vertical="center"/>
    </xf>
    <xf numFmtId="0" fontId="13" fillId="9" borderId="11" xfId="1" applyNumberFormat="1" applyFont="1" applyFill="1" applyBorder="1" applyAlignment="1" applyProtection="1">
      <alignment vertical="center"/>
    </xf>
    <xf numFmtId="181" fontId="13" fillId="9" borderId="11" xfId="1" applyNumberFormat="1" applyFont="1" applyFill="1" applyBorder="1" applyAlignment="1" applyProtection="1">
      <alignment horizontal="center" vertical="center"/>
    </xf>
    <xf numFmtId="0" fontId="13" fillId="9" borderId="11" xfId="1" applyNumberFormat="1" applyFont="1" applyFill="1" applyBorder="1" applyAlignment="1" applyProtection="1">
      <alignment horizontal="center" vertical="center"/>
    </xf>
    <xf numFmtId="181" fontId="13" fillId="9" borderId="11" xfId="1" applyNumberFormat="1" applyFont="1" applyFill="1" applyBorder="1" applyAlignment="1" applyProtection="1">
      <alignment horizontal="left" vertical="center" shrinkToFit="1"/>
    </xf>
    <xf numFmtId="181" fontId="13" fillId="9" borderId="3" xfId="1" applyNumberFormat="1" applyFont="1" applyFill="1" applyBorder="1" applyAlignment="1" applyProtection="1">
      <alignment vertical="center"/>
    </xf>
    <xf numFmtId="38" fontId="13" fillId="9" borderId="2" xfId="1" applyFont="1" applyFill="1" applyBorder="1" applyAlignment="1" applyProtection="1">
      <alignment vertical="center"/>
      <protection locked="0"/>
    </xf>
    <xf numFmtId="38" fontId="13" fillId="9" borderId="11" xfId="1" applyFont="1" applyFill="1" applyBorder="1" applyAlignment="1" applyProtection="1">
      <alignment vertical="center"/>
      <protection locked="0"/>
    </xf>
    <xf numFmtId="38" fontId="13" fillId="9" borderId="11" xfId="1" applyFont="1" applyFill="1" applyBorder="1" applyAlignment="1" applyProtection="1">
      <alignment horizontal="center" vertical="center"/>
      <protection locked="0"/>
    </xf>
    <xf numFmtId="38" fontId="13" fillId="9" borderId="3" xfId="1" applyFont="1" applyFill="1" applyBorder="1" applyAlignment="1" applyProtection="1">
      <alignment vertical="center"/>
      <protection locked="0"/>
    </xf>
    <xf numFmtId="181" fontId="7" fillId="5" borderId="49" xfId="1" applyNumberFormat="1" applyFont="1" applyFill="1" applyBorder="1" applyAlignment="1" applyProtection="1">
      <alignment horizontal="center" vertical="center" wrapText="1"/>
    </xf>
    <xf numFmtId="38" fontId="8" fillId="5" borderId="48" xfId="1" applyFont="1" applyFill="1" applyBorder="1" applyAlignment="1" applyProtection="1">
      <alignment horizontal="center" vertical="center" shrinkToFit="1"/>
      <protection locked="0"/>
    </xf>
    <xf numFmtId="0" fontId="8" fillId="5" borderId="48" xfId="1" applyNumberFormat="1" applyFont="1" applyFill="1" applyBorder="1" applyAlignment="1" applyProtection="1">
      <alignment horizontal="center" vertical="center" shrinkToFit="1"/>
      <protection locked="0"/>
    </xf>
    <xf numFmtId="38" fontId="8" fillId="5" borderId="48" xfId="1" applyFont="1" applyFill="1" applyBorder="1" applyAlignment="1" applyProtection="1">
      <alignment horizontal="center" vertical="center"/>
      <protection locked="0"/>
    </xf>
    <xf numFmtId="0" fontId="8" fillId="5" borderId="48" xfId="1" applyNumberFormat="1" applyFont="1" applyFill="1" applyBorder="1" applyAlignment="1" applyProtection="1">
      <alignment horizontal="center" vertical="center" wrapText="1"/>
      <protection locked="0"/>
    </xf>
    <xf numFmtId="176" fontId="8" fillId="5" borderId="48" xfId="1" applyNumberFormat="1" applyFont="1" applyFill="1" applyBorder="1" applyAlignment="1" applyProtection="1">
      <alignment horizontal="center" vertical="center" shrinkToFit="1"/>
      <protection locked="0"/>
    </xf>
    <xf numFmtId="38" fontId="8" fillId="5" borderId="48" xfId="1" applyFont="1" applyFill="1" applyBorder="1" applyAlignment="1" applyProtection="1">
      <alignment horizontal="center" vertical="center" wrapText="1"/>
      <protection locked="0"/>
    </xf>
    <xf numFmtId="49" fontId="8" fillId="5" borderId="48" xfId="1" applyNumberFormat="1" applyFont="1" applyFill="1" applyBorder="1" applyAlignment="1" applyProtection="1">
      <alignment horizontal="center" vertical="center" wrapText="1"/>
      <protection locked="0"/>
    </xf>
    <xf numFmtId="38" fontId="8" fillId="5" borderId="65" xfId="1" applyFont="1" applyFill="1" applyBorder="1" applyAlignment="1" applyProtection="1">
      <alignment horizontal="center" vertical="center" wrapText="1"/>
      <protection locked="0"/>
    </xf>
    <xf numFmtId="38" fontId="8" fillId="5" borderId="43" xfId="1" applyFont="1" applyFill="1" applyBorder="1" applyAlignment="1" applyProtection="1">
      <alignment horizontal="center" vertical="center" wrapText="1"/>
      <protection locked="0"/>
    </xf>
    <xf numFmtId="180" fontId="8" fillId="5" borderId="48" xfId="1" applyNumberFormat="1" applyFont="1" applyFill="1" applyBorder="1" applyAlignment="1" applyProtection="1">
      <alignment horizontal="center" vertical="center" wrapText="1"/>
      <protection locked="0"/>
    </xf>
    <xf numFmtId="38" fontId="8" fillId="5" borderId="44" xfId="1" applyFont="1" applyFill="1" applyBorder="1" applyAlignment="1" applyProtection="1">
      <alignment horizontal="center" vertical="center" wrapText="1"/>
      <protection locked="0"/>
    </xf>
    <xf numFmtId="38" fontId="8" fillId="5" borderId="49" xfId="1" applyFont="1" applyFill="1" applyBorder="1" applyAlignment="1" applyProtection="1">
      <alignment horizontal="center" vertical="center" wrapText="1"/>
      <protection locked="0"/>
    </xf>
    <xf numFmtId="38" fontId="8" fillId="5" borderId="65" xfId="1" applyFont="1" applyFill="1" applyBorder="1" applyAlignment="1" applyProtection="1">
      <alignment horizontal="center" vertical="center"/>
      <protection locked="0"/>
    </xf>
    <xf numFmtId="181" fontId="7" fillId="0" borderId="0" xfId="1" applyNumberFormat="1" applyFont="1" applyFill="1" applyAlignment="1" applyProtection="1">
      <alignment horizontal="right" vertical="center"/>
    </xf>
    <xf numFmtId="0" fontId="7" fillId="0" borderId="0" xfId="1" applyNumberFormat="1" applyFont="1" applyFill="1" applyAlignment="1" applyProtection="1">
      <alignment horizontal="right" vertical="center"/>
    </xf>
    <xf numFmtId="0" fontId="8" fillId="0" borderId="0" xfId="1" applyNumberFormat="1" applyFont="1" applyFill="1" applyAlignment="1" applyProtection="1">
      <alignment vertical="center" shrinkToFit="1"/>
      <protection locked="0"/>
    </xf>
    <xf numFmtId="0" fontId="7" fillId="0" borderId="0" xfId="1" applyNumberFormat="1" applyFont="1" applyFill="1" applyAlignment="1" applyProtection="1">
      <alignment horizontal="center" vertical="center"/>
    </xf>
    <xf numFmtId="38" fontId="7" fillId="0" borderId="0" xfId="1" applyFont="1" applyFill="1" applyBorder="1" applyAlignment="1" applyProtection="1">
      <alignment horizontal="center" vertical="center"/>
      <protection locked="0"/>
    </xf>
    <xf numFmtId="38" fontId="21" fillId="0" borderId="0" xfId="1" applyFont="1" applyFill="1" applyAlignment="1" applyProtection="1">
      <alignment horizontal="center" vertical="center"/>
      <protection locked="0"/>
    </xf>
    <xf numFmtId="0" fontId="8" fillId="0" borderId="0" xfId="0" applyFont="1" applyAlignment="1">
      <alignment horizontal="center" vertical="center"/>
    </xf>
    <xf numFmtId="0" fontId="8" fillId="0" borderId="68" xfId="0" applyFont="1" applyBorder="1">
      <alignment vertical="center"/>
    </xf>
    <xf numFmtId="0" fontId="8" fillId="0" borderId="8" xfId="0" applyFont="1" applyBorder="1">
      <alignment vertical="center"/>
    </xf>
    <xf numFmtId="0" fontId="8" fillId="0" borderId="30" xfId="0" applyFont="1" applyBorder="1">
      <alignment vertical="center"/>
    </xf>
    <xf numFmtId="0" fontId="8" fillId="0" borderId="5" xfId="0" applyFont="1" applyBorder="1">
      <alignment vertical="center"/>
    </xf>
    <xf numFmtId="0" fontId="8" fillId="0" borderId="10" xfId="0" applyFont="1" applyBorder="1">
      <alignment vertical="center"/>
    </xf>
    <xf numFmtId="0" fontId="8" fillId="0" borderId="4" xfId="0" applyFont="1" applyBorder="1">
      <alignment vertical="center"/>
    </xf>
    <xf numFmtId="0" fontId="8" fillId="0" borderId="9" xfId="0" applyFont="1" applyBorder="1">
      <alignment vertical="center"/>
    </xf>
    <xf numFmtId="0" fontId="8" fillId="0" borderId="67" xfId="0" applyFont="1" applyBorder="1">
      <alignment vertical="center"/>
    </xf>
    <xf numFmtId="0" fontId="8" fillId="0" borderId="2" xfId="0" applyFont="1" applyBorder="1">
      <alignment vertical="center"/>
    </xf>
    <xf numFmtId="0" fontId="8" fillId="0" borderId="11" xfId="0" applyFont="1" applyBorder="1">
      <alignment vertical="center"/>
    </xf>
    <xf numFmtId="0" fontId="8" fillId="0" borderId="3" xfId="0" applyFont="1" applyBorder="1">
      <alignment vertical="center"/>
    </xf>
    <xf numFmtId="179" fontId="8" fillId="0" borderId="9" xfId="0" quotePrefix="1" applyNumberFormat="1" applyFont="1" applyBorder="1" applyAlignment="1">
      <alignment horizontal="center" vertical="center"/>
    </xf>
    <xf numFmtId="179" fontId="8" fillId="0" borderId="8" xfId="0" applyNumberFormat="1" applyFont="1" applyBorder="1" applyAlignment="1">
      <alignment horizontal="center" vertical="center"/>
    </xf>
    <xf numFmtId="179" fontId="8" fillId="0" borderId="9" xfId="0" applyNumberFormat="1" applyFont="1" applyBorder="1" applyAlignment="1">
      <alignment horizontal="center" vertical="center"/>
    </xf>
    <xf numFmtId="179" fontId="8" fillId="0" borderId="11" xfId="0" applyNumberFormat="1" applyFont="1" applyBorder="1" applyAlignment="1">
      <alignment horizontal="center" vertical="center"/>
    </xf>
    <xf numFmtId="38" fontId="22" fillId="0" borderId="0" xfId="1" applyFont="1" applyFill="1" applyProtection="1">
      <alignment vertical="center"/>
      <protection locked="0"/>
    </xf>
    <xf numFmtId="0" fontId="8" fillId="0" borderId="6" xfId="1" applyNumberFormat="1" applyFont="1" applyFill="1" applyBorder="1" applyAlignment="1" applyProtection="1">
      <alignment horizontal="center" vertical="center"/>
      <protection locked="0"/>
    </xf>
    <xf numFmtId="38" fontId="8" fillId="0" borderId="6" xfId="1" applyFont="1" applyFill="1" applyBorder="1" applyAlignment="1" applyProtection="1">
      <alignment horizontal="center" vertical="center"/>
      <protection locked="0"/>
    </xf>
    <xf numFmtId="38" fontId="7" fillId="0" borderId="28" xfId="1" applyFont="1" applyFill="1" applyBorder="1" applyProtection="1">
      <alignment vertical="center"/>
      <protection locked="0"/>
    </xf>
    <xf numFmtId="38" fontId="7" fillId="0" borderId="19" xfId="1" applyFont="1" applyFill="1" applyBorder="1" applyProtection="1">
      <alignment vertical="center"/>
      <protection locked="0"/>
    </xf>
    <xf numFmtId="38" fontId="8" fillId="0" borderId="6" xfId="1" applyFont="1" applyFill="1" applyBorder="1" applyAlignment="1" applyProtection="1">
      <alignment horizontal="center" vertical="center" wrapText="1"/>
      <protection locked="0"/>
    </xf>
    <xf numFmtId="38" fontId="7" fillId="0" borderId="56" xfId="1" quotePrefix="1" applyFont="1" applyFill="1" applyBorder="1" applyAlignment="1" applyProtection="1">
      <alignment horizontal="right" vertical="center"/>
      <protection locked="0"/>
    </xf>
    <xf numFmtId="0" fontId="8" fillId="0" borderId="6" xfId="0" applyFont="1" applyBorder="1" applyAlignment="1" applyProtection="1">
      <alignment vertical="center" shrinkToFit="1"/>
      <protection locked="0"/>
    </xf>
    <xf numFmtId="0" fontId="8" fillId="0" borderId="46" xfId="0" applyFont="1" applyBorder="1" applyAlignment="1" applyProtection="1">
      <alignment horizontal="center" vertical="center" shrinkToFit="1"/>
      <protection locked="0"/>
    </xf>
    <xf numFmtId="0" fontId="8" fillId="0" borderId="46" xfId="0" applyFont="1" applyBorder="1" applyAlignment="1" applyProtection="1">
      <alignment horizontal="left" vertical="center" shrinkToFit="1"/>
      <protection locked="0"/>
    </xf>
    <xf numFmtId="179" fontId="8" fillId="0" borderId="21" xfId="1" applyNumberFormat="1" applyFont="1" applyFill="1" applyBorder="1" applyAlignment="1" applyProtection="1">
      <alignment horizontal="left" vertical="center" shrinkToFit="1"/>
    </xf>
    <xf numFmtId="0" fontId="8" fillId="0" borderId="46" xfId="1" applyNumberFormat="1" applyFont="1" applyFill="1" applyBorder="1" applyAlignment="1" applyProtection="1">
      <alignment horizontal="center" vertical="center"/>
      <protection locked="0"/>
    </xf>
    <xf numFmtId="0" fontId="8" fillId="0" borderId="6" xfId="0" applyFont="1" applyBorder="1" applyAlignment="1" applyProtection="1">
      <alignment horizontal="center" vertical="center" shrinkToFit="1"/>
      <protection locked="0"/>
    </xf>
    <xf numFmtId="38" fontId="8" fillId="0" borderId="6" xfId="1" applyFont="1" applyFill="1" applyBorder="1" applyAlignment="1" applyProtection="1">
      <alignment vertical="center" wrapText="1"/>
      <protection locked="0"/>
    </xf>
    <xf numFmtId="38" fontId="8" fillId="0" borderId="46" xfId="1" applyFont="1" applyFill="1" applyBorder="1" applyAlignment="1" applyProtection="1">
      <alignment horizontal="center" vertical="center" wrapText="1"/>
      <protection locked="0"/>
    </xf>
    <xf numFmtId="179" fontId="8" fillId="0" borderId="6" xfId="1" applyNumberFormat="1" applyFont="1" applyFill="1" applyBorder="1" applyAlignment="1" applyProtection="1">
      <alignment horizontal="center" vertical="center" wrapText="1"/>
      <protection locked="0"/>
    </xf>
    <xf numFmtId="38" fontId="8" fillId="0" borderId="6" xfId="1" applyFont="1" applyFill="1" applyBorder="1" applyAlignment="1" applyProtection="1">
      <alignment horizontal="left" vertical="center" shrinkToFit="1"/>
      <protection locked="0"/>
    </xf>
    <xf numFmtId="38" fontId="8" fillId="0" borderId="6" xfId="1" applyFont="1" applyFill="1" applyBorder="1" applyAlignment="1" applyProtection="1">
      <alignment horizontal="center" vertical="center" shrinkToFit="1"/>
      <protection locked="0"/>
    </xf>
    <xf numFmtId="20" fontId="8" fillId="0" borderId="6" xfId="1" applyNumberFormat="1" applyFont="1" applyFill="1" applyBorder="1" applyAlignment="1" applyProtection="1">
      <alignment horizontal="center" vertical="center"/>
      <protection locked="0"/>
    </xf>
    <xf numFmtId="38" fontId="8" fillId="0" borderId="6" xfId="1" applyFont="1" applyFill="1" applyBorder="1" applyAlignment="1" applyProtection="1">
      <alignment horizontal="justify" vertical="center"/>
      <protection locked="0"/>
    </xf>
    <xf numFmtId="38" fontId="8" fillId="0" borderId="6" xfId="1" applyFont="1" applyFill="1" applyBorder="1" applyAlignment="1" applyProtection="1">
      <alignment horizontal="justify" vertical="center" shrinkToFit="1"/>
      <protection locked="0"/>
    </xf>
    <xf numFmtId="38" fontId="8" fillId="0" borderId="17" xfId="1" applyFont="1" applyFill="1" applyBorder="1" applyAlignment="1" applyProtection="1">
      <alignment horizontal="justify" vertical="center"/>
      <protection locked="0"/>
    </xf>
    <xf numFmtId="38" fontId="8" fillId="0" borderId="38" xfId="1" applyFont="1" applyFill="1" applyBorder="1" applyAlignment="1" applyProtection="1">
      <alignment horizontal="center" vertical="center" shrinkToFit="1"/>
      <protection locked="0"/>
    </xf>
    <xf numFmtId="38" fontId="8" fillId="0" borderId="46" xfId="1" applyFont="1" applyFill="1" applyBorder="1" applyProtection="1">
      <alignment vertical="center"/>
      <protection locked="0"/>
    </xf>
    <xf numFmtId="182" fontId="8" fillId="0" borderId="46" xfId="1" applyNumberFormat="1" applyFont="1" applyFill="1" applyBorder="1" applyAlignment="1" applyProtection="1">
      <alignment horizontal="center" vertical="center"/>
      <protection locked="0"/>
    </xf>
    <xf numFmtId="38" fontId="8" fillId="0" borderId="46" xfId="1" applyFont="1" applyFill="1" applyBorder="1" applyAlignment="1" applyProtection="1">
      <alignment horizontal="center" vertical="center"/>
      <protection locked="0"/>
    </xf>
    <xf numFmtId="38" fontId="8" fillId="0" borderId="39" xfId="1" applyFont="1" applyFill="1" applyBorder="1" applyAlignment="1" applyProtection="1">
      <alignment horizontal="center" vertical="center"/>
      <protection locked="0"/>
    </xf>
    <xf numFmtId="38" fontId="8" fillId="0" borderId="6" xfId="1" applyFont="1" applyFill="1" applyBorder="1" applyAlignment="1" applyProtection="1">
      <alignment vertical="center"/>
      <protection locked="0"/>
    </xf>
    <xf numFmtId="38" fontId="8" fillId="0" borderId="7" xfId="1" applyFont="1" applyFill="1" applyBorder="1" applyAlignment="1" applyProtection="1">
      <alignment horizontal="center" vertical="center"/>
      <protection locked="0"/>
    </xf>
    <xf numFmtId="38" fontId="8" fillId="0" borderId="17" xfId="1" applyFont="1" applyFill="1" applyBorder="1" applyAlignment="1" applyProtection="1">
      <alignment horizontal="center" vertical="center"/>
      <protection locked="0"/>
    </xf>
    <xf numFmtId="38" fontId="8" fillId="0" borderId="38" xfId="1" applyFont="1" applyFill="1" applyBorder="1" applyAlignment="1" applyProtection="1">
      <alignment horizontal="center" vertical="center"/>
      <protection locked="0"/>
    </xf>
    <xf numFmtId="38" fontId="8" fillId="0" borderId="6" xfId="1" applyFont="1" applyFill="1" applyBorder="1" applyAlignment="1" applyProtection="1">
      <alignment horizontal="right" vertical="center"/>
      <protection locked="0"/>
    </xf>
    <xf numFmtId="179" fontId="8" fillId="0" borderId="6" xfId="1" applyNumberFormat="1" applyFont="1" applyFill="1" applyBorder="1" applyAlignment="1" applyProtection="1">
      <alignment horizontal="center" vertical="center" shrinkToFit="1"/>
    </xf>
    <xf numFmtId="0" fontId="8" fillId="0" borderId="6" xfId="0" applyFont="1" applyBorder="1" applyAlignment="1" applyProtection="1">
      <alignment horizontal="left" vertical="center" shrinkToFit="1"/>
      <protection locked="0"/>
    </xf>
    <xf numFmtId="38" fontId="8" fillId="0" borderId="6" xfId="1" applyFont="1" applyFill="1" applyBorder="1" applyAlignment="1" applyProtection="1">
      <alignment horizontal="justify" vertical="center" wrapText="1"/>
      <protection locked="0"/>
    </xf>
    <xf numFmtId="38" fontId="8" fillId="0" borderId="17" xfId="1" applyFont="1" applyFill="1" applyBorder="1" applyAlignment="1" applyProtection="1">
      <alignment horizontal="justify" vertical="center" wrapText="1"/>
      <protection locked="0"/>
    </xf>
    <xf numFmtId="38" fontId="8" fillId="0" borderId="39" xfId="1" applyFont="1" applyFill="1" applyBorder="1" applyAlignment="1" applyProtection="1">
      <alignment horizontal="center" vertical="center" wrapText="1"/>
      <protection locked="0"/>
    </xf>
    <xf numFmtId="179" fontId="8" fillId="0" borderId="60" xfId="1" applyNumberFormat="1" applyFont="1" applyFill="1" applyBorder="1" applyAlignment="1" applyProtection="1">
      <alignment horizontal="center" vertical="center" shrinkToFit="1"/>
    </xf>
    <xf numFmtId="0" fontId="8" fillId="0" borderId="59" xfId="0" applyFont="1" applyBorder="1" applyAlignment="1" applyProtection="1">
      <alignment vertical="center" shrinkToFit="1"/>
      <protection locked="0"/>
    </xf>
    <xf numFmtId="0" fontId="8" fillId="0" borderId="61" xfId="0" applyFont="1" applyBorder="1" applyAlignment="1" applyProtection="1">
      <alignment horizontal="center" vertical="center" shrinkToFit="1"/>
      <protection locked="0"/>
    </xf>
    <xf numFmtId="0" fontId="8" fillId="0" borderId="61" xfId="0" applyFont="1" applyBorder="1" applyAlignment="1" applyProtection="1">
      <alignment horizontal="left" vertical="center" shrinkToFit="1"/>
      <protection locked="0"/>
    </xf>
    <xf numFmtId="179" fontId="8" fillId="0" borderId="26" xfId="1" applyNumberFormat="1" applyFont="1" applyFill="1" applyBorder="1" applyAlignment="1" applyProtection="1">
      <alignment horizontal="left" vertical="center" shrinkToFit="1"/>
    </xf>
    <xf numFmtId="38" fontId="8" fillId="0" borderId="59" xfId="1" applyFont="1" applyFill="1" applyBorder="1" applyAlignment="1" applyProtection="1">
      <alignment horizontal="center" vertical="center"/>
      <protection locked="0"/>
    </xf>
    <xf numFmtId="0" fontId="8" fillId="0" borderId="59" xfId="1" applyNumberFormat="1" applyFont="1" applyFill="1" applyBorder="1" applyAlignment="1" applyProtection="1">
      <alignment horizontal="center" vertical="center"/>
      <protection locked="0"/>
    </xf>
    <xf numFmtId="0" fontId="8" fillId="0" borderId="61" xfId="1" applyNumberFormat="1" applyFont="1" applyFill="1" applyBorder="1" applyAlignment="1" applyProtection="1">
      <alignment horizontal="center" vertical="center"/>
      <protection locked="0"/>
    </xf>
    <xf numFmtId="0" fontId="8" fillId="0" borderId="59" xfId="0" applyFont="1" applyBorder="1" applyAlignment="1" applyProtection="1">
      <alignment horizontal="center" vertical="center" shrinkToFit="1"/>
      <protection locked="0"/>
    </xf>
    <xf numFmtId="38" fontId="8" fillId="0" borderId="59" xfId="1" applyFont="1" applyFill="1" applyBorder="1" applyAlignment="1" applyProtection="1">
      <alignment vertical="center" wrapText="1"/>
      <protection locked="0"/>
    </xf>
    <xf numFmtId="38" fontId="8" fillId="0" borderId="61" xfId="1" applyFont="1" applyFill="1" applyBorder="1" applyAlignment="1" applyProtection="1">
      <alignment horizontal="center" vertical="center" wrapText="1"/>
      <protection locked="0"/>
    </xf>
    <xf numFmtId="179" fontId="8" fillId="0" borderId="59" xfId="1" applyNumberFormat="1" applyFont="1" applyFill="1" applyBorder="1" applyAlignment="1" applyProtection="1">
      <alignment horizontal="center" vertical="center" wrapText="1"/>
      <protection locked="0"/>
    </xf>
    <xf numFmtId="38" fontId="8" fillId="0" borderId="59" xfId="1" applyFont="1" applyFill="1" applyBorder="1" applyAlignment="1" applyProtection="1">
      <alignment horizontal="center" vertical="center" wrapText="1"/>
      <protection locked="0"/>
    </xf>
    <xf numFmtId="38" fontId="8" fillId="0" borderId="59" xfId="1" applyFont="1" applyFill="1" applyBorder="1" applyAlignment="1" applyProtection="1">
      <alignment horizontal="center" vertical="center" shrinkToFit="1"/>
      <protection locked="0"/>
    </xf>
    <xf numFmtId="20" fontId="8" fillId="0" borderId="59" xfId="1" applyNumberFormat="1" applyFont="1" applyFill="1" applyBorder="1" applyAlignment="1" applyProtection="1">
      <alignment horizontal="center" vertical="center"/>
      <protection locked="0"/>
    </xf>
    <xf numFmtId="38" fontId="8" fillId="0" borderId="59" xfId="1" applyFont="1" applyFill="1" applyBorder="1" applyAlignment="1" applyProtection="1">
      <alignment horizontal="justify" vertical="center"/>
      <protection locked="0"/>
    </xf>
    <xf numFmtId="38" fontId="8" fillId="0" borderId="59" xfId="1" applyFont="1" applyFill="1" applyBorder="1" applyAlignment="1" applyProtection="1">
      <alignment horizontal="justify" vertical="center" shrinkToFit="1"/>
      <protection locked="0"/>
    </xf>
    <xf numFmtId="38" fontId="8" fillId="0" borderId="35" xfId="1" applyFont="1" applyFill="1" applyBorder="1" applyAlignment="1" applyProtection="1">
      <alignment horizontal="justify" vertical="center"/>
      <protection locked="0"/>
    </xf>
    <xf numFmtId="38" fontId="8" fillId="0" borderId="60" xfId="1" applyFont="1" applyFill="1" applyBorder="1" applyAlignment="1" applyProtection="1">
      <alignment horizontal="center" vertical="center" shrinkToFit="1"/>
      <protection locked="0"/>
    </xf>
    <xf numFmtId="38" fontId="8" fillId="0" borderId="61" xfId="1" applyFont="1" applyFill="1" applyBorder="1" applyProtection="1">
      <alignment vertical="center"/>
      <protection locked="0"/>
    </xf>
    <xf numFmtId="182" fontId="8" fillId="0" borderId="61" xfId="1" applyNumberFormat="1" applyFont="1" applyFill="1" applyBorder="1" applyAlignment="1" applyProtection="1">
      <alignment horizontal="center" vertical="center"/>
      <protection locked="0"/>
    </xf>
    <xf numFmtId="38" fontId="8" fillId="0" borderId="61" xfId="1" applyFont="1" applyFill="1" applyBorder="1" applyAlignment="1" applyProtection="1">
      <alignment horizontal="center" vertical="center"/>
      <protection locked="0"/>
    </xf>
    <xf numFmtId="38" fontId="8" fillId="0" borderId="58" xfId="1" applyFont="1" applyFill="1" applyBorder="1" applyAlignment="1" applyProtection="1">
      <alignment horizontal="center" vertical="center"/>
      <protection locked="0"/>
    </xf>
    <xf numFmtId="38" fontId="8" fillId="0" borderId="59" xfId="1" applyFont="1" applyFill="1" applyBorder="1" applyAlignment="1" applyProtection="1">
      <alignment vertical="center"/>
      <protection locked="0"/>
    </xf>
    <xf numFmtId="38" fontId="8" fillId="0" borderId="27" xfId="1" applyFont="1" applyFill="1" applyBorder="1" applyAlignment="1" applyProtection="1">
      <alignment horizontal="center" vertical="center"/>
      <protection locked="0"/>
    </xf>
    <xf numFmtId="38" fontId="8" fillId="0" borderId="35" xfId="1" applyFont="1" applyFill="1" applyBorder="1" applyAlignment="1" applyProtection="1">
      <alignment horizontal="center" vertical="center"/>
      <protection locked="0"/>
    </xf>
    <xf numFmtId="38" fontId="8" fillId="0" borderId="60" xfId="1" applyFont="1" applyFill="1" applyBorder="1" applyAlignment="1" applyProtection="1">
      <alignment horizontal="center" vertical="center"/>
      <protection locked="0"/>
    </xf>
    <xf numFmtId="38" fontId="8" fillId="0" borderId="59" xfId="1" applyFont="1" applyFill="1" applyBorder="1" applyProtection="1">
      <alignment vertical="center"/>
      <protection locked="0"/>
    </xf>
    <xf numFmtId="179" fontId="8" fillId="0" borderId="50" xfId="1" applyNumberFormat="1" applyFont="1" applyFill="1" applyBorder="1" applyAlignment="1" applyProtection="1">
      <alignment horizontal="center" vertical="center" shrinkToFit="1"/>
    </xf>
    <xf numFmtId="0" fontId="8" fillId="0" borderId="51" xfId="0" applyFont="1" applyBorder="1" applyAlignment="1" applyProtection="1">
      <alignment vertical="center" shrinkToFit="1"/>
      <protection locked="0"/>
    </xf>
    <xf numFmtId="0" fontId="8" fillId="0" borderId="51" xfId="0" applyFont="1" applyBorder="1" applyAlignment="1" applyProtection="1">
      <alignment horizontal="center" vertical="center" shrinkToFit="1"/>
      <protection locked="0"/>
    </xf>
    <xf numFmtId="0" fontId="8" fillId="0" borderId="51" xfId="0" applyFont="1" applyBorder="1" applyAlignment="1" applyProtection="1">
      <alignment horizontal="left" vertical="center" shrinkToFit="1"/>
      <protection locked="0"/>
    </xf>
    <xf numFmtId="179" fontId="8" fillId="0" borderId="20" xfId="1" applyNumberFormat="1" applyFont="1" applyFill="1" applyBorder="1" applyAlignment="1" applyProtection="1">
      <alignment horizontal="left" vertical="center" shrinkToFit="1"/>
    </xf>
    <xf numFmtId="38" fontId="8" fillId="0" borderId="51" xfId="1" applyFont="1" applyFill="1" applyBorder="1" applyAlignment="1" applyProtection="1">
      <alignment horizontal="center" vertical="center"/>
      <protection locked="0"/>
    </xf>
    <xf numFmtId="0" fontId="8" fillId="0" borderId="51" xfId="1" applyNumberFormat="1" applyFont="1" applyFill="1" applyBorder="1" applyAlignment="1" applyProtection="1">
      <alignment horizontal="center" vertical="center"/>
      <protection locked="0"/>
    </xf>
    <xf numFmtId="38" fontId="8" fillId="0" borderId="51" xfId="1" applyFont="1" applyFill="1" applyBorder="1" applyAlignment="1" applyProtection="1">
      <alignment vertical="center" wrapText="1"/>
      <protection locked="0"/>
    </xf>
    <xf numFmtId="38" fontId="8" fillId="0" borderId="51" xfId="1" applyFont="1" applyFill="1" applyBorder="1" applyAlignment="1" applyProtection="1">
      <alignment horizontal="center" vertical="center" wrapText="1"/>
      <protection locked="0"/>
    </xf>
    <xf numFmtId="179" fontId="8" fillId="0" borderId="51" xfId="1" applyNumberFormat="1" applyFont="1" applyFill="1" applyBorder="1" applyAlignment="1" applyProtection="1">
      <alignment horizontal="center" vertical="center" shrinkToFit="1"/>
    </xf>
    <xf numFmtId="38" fontId="8" fillId="0" borderId="51" xfId="1" applyFont="1" applyFill="1" applyBorder="1" applyAlignment="1" applyProtection="1">
      <alignment horizontal="center" vertical="center" shrinkToFit="1"/>
      <protection locked="0"/>
    </xf>
    <xf numFmtId="20" fontId="8" fillId="0" borderId="51" xfId="1" applyNumberFormat="1" applyFont="1" applyFill="1" applyBorder="1" applyAlignment="1" applyProtection="1">
      <alignment horizontal="center" vertical="center"/>
      <protection locked="0"/>
    </xf>
    <xf numFmtId="38" fontId="8" fillId="0" borderId="51" xfId="1" applyFont="1" applyFill="1" applyBorder="1" applyAlignment="1" applyProtection="1">
      <alignment horizontal="justify" vertical="center" wrapText="1"/>
      <protection locked="0"/>
    </xf>
    <xf numFmtId="38" fontId="8" fillId="0" borderId="51" xfId="1" applyFont="1" applyFill="1" applyBorder="1" applyAlignment="1" applyProtection="1">
      <alignment horizontal="justify" vertical="center" shrinkToFit="1"/>
      <protection locked="0"/>
    </xf>
    <xf numFmtId="38" fontId="8" fillId="0" borderId="34" xfId="1" applyFont="1" applyFill="1" applyBorder="1" applyAlignment="1" applyProtection="1">
      <alignment horizontal="justify" vertical="center" wrapText="1"/>
      <protection locked="0"/>
    </xf>
    <xf numFmtId="38" fontId="8" fillId="0" borderId="50" xfId="1" applyFont="1" applyFill="1" applyBorder="1" applyAlignment="1" applyProtection="1">
      <alignment horizontal="center" vertical="center" shrinkToFit="1"/>
      <protection locked="0"/>
    </xf>
    <xf numFmtId="38" fontId="8" fillId="0" borderId="51" xfId="1" applyFont="1" applyFill="1" applyBorder="1" applyProtection="1">
      <alignment vertical="center"/>
      <protection locked="0"/>
    </xf>
    <xf numFmtId="182" fontId="8" fillId="0" borderId="51" xfId="1" applyNumberFormat="1" applyFont="1" applyFill="1" applyBorder="1" applyAlignment="1" applyProtection="1">
      <alignment horizontal="center" vertical="center"/>
      <protection locked="0"/>
    </xf>
    <xf numFmtId="38" fontId="8" fillId="0" borderId="52" xfId="1" applyFont="1" applyFill="1" applyBorder="1" applyAlignment="1" applyProtection="1">
      <alignment horizontal="center" vertical="center"/>
      <protection locked="0"/>
    </xf>
    <xf numFmtId="38" fontId="8" fillId="0" borderId="51" xfId="1" applyFont="1" applyFill="1" applyBorder="1" applyAlignment="1" applyProtection="1">
      <alignment vertical="center"/>
      <protection locked="0"/>
    </xf>
    <xf numFmtId="38" fontId="8" fillId="0" borderId="20" xfId="1" applyFont="1" applyFill="1" applyBorder="1" applyAlignment="1" applyProtection="1">
      <alignment horizontal="center" vertical="center"/>
      <protection locked="0"/>
    </xf>
    <xf numFmtId="38" fontId="8" fillId="0" borderId="34" xfId="1" applyFont="1" applyFill="1" applyBorder="1" applyAlignment="1" applyProtection="1">
      <alignment horizontal="center" vertical="center"/>
      <protection locked="0"/>
    </xf>
    <xf numFmtId="38" fontId="8" fillId="0" borderId="50" xfId="1" applyFont="1" applyFill="1" applyBorder="1" applyAlignment="1" applyProtection="1">
      <alignment horizontal="center" vertical="center"/>
      <protection locked="0"/>
    </xf>
    <xf numFmtId="38" fontId="8" fillId="0" borderId="6" xfId="1" applyFont="1" applyFill="1" applyBorder="1" applyAlignment="1" applyProtection="1">
      <alignment horizontal="center" vertical="center" wrapText="1" shrinkToFit="1"/>
      <protection locked="0"/>
    </xf>
    <xf numFmtId="179" fontId="8" fillId="0" borderId="40" xfId="1" applyNumberFormat="1" applyFont="1" applyFill="1" applyBorder="1" applyAlignment="1" applyProtection="1">
      <alignment horizontal="center" vertical="center" shrinkToFit="1"/>
    </xf>
    <xf numFmtId="0" fontId="8" fillId="0" borderId="41" xfId="0" applyFont="1" applyBorder="1" applyAlignment="1" applyProtection="1">
      <alignment vertical="center" shrinkToFit="1"/>
      <protection locked="0"/>
    </xf>
    <xf numFmtId="0" fontId="8" fillId="0" borderId="53" xfId="0" applyFont="1" applyBorder="1" applyAlignment="1" applyProtection="1">
      <alignment horizontal="center" vertical="center" shrinkToFit="1"/>
      <protection locked="0"/>
    </xf>
    <xf numFmtId="0" fontId="8" fillId="0" borderId="53" xfId="0" applyFont="1" applyBorder="1" applyAlignment="1" applyProtection="1">
      <alignment horizontal="left" vertical="center" shrinkToFit="1"/>
      <protection locked="0"/>
    </xf>
    <xf numFmtId="179" fontId="8" fillId="0" borderId="14" xfId="1" applyNumberFormat="1" applyFont="1" applyFill="1" applyBorder="1" applyAlignment="1" applyProtection="1">
      <alignment horizontal="left" vertical="center" shrinkToFit="1"/>
    </xf>
    <xf numFmtId="38" fontId="8" fillId="0" borderId="41" xfId="1" applyFont="1" applyFill="1" applyBorder="1" applyAlignment="1" applyProtection="1">
      <alignment horizontal="center" vertical="center"/>
      <protection locked="0"/>
    </xf>
    <xf numFmtId="0" fontId="8" fillId="0" borderId="41" xfId="1" applyNumberFormat="1" applyFont="1" applyFill="1" applyBorder="1" applyAlignment="1" applyProtection="1">
      <alignment horizontal="center" vertical="center"/>
      <protection locked="0"/>
    </xf>
    <xf numFmtId="0" fontId="8" fillId="0" borderId="53" xfId="1" applyNumberFormat="1" applyFont="1" applyFill="1" applyBorder="1" applyAlignment="1" applyProtection="1">
      <alignment horizontal="center" vertical="center"/>
      <protection locked="0"/>
    </xf>
    <xf numFmtId="0" fontId="8" fillId="0" borderId="41" xfId="0" applyFont="1" applyBorder="1" applyAlignment="1" applyProtection="1">
      <alignment horizontal="center" vertical="center" shrinkToFit="1"/>
      <protection locked="0"/>
    </xf>
    <xf numFmtId="38" fontId="8" fillId="0" borderId="41" xfId="1" applyFont="1" applyFill="1" applyBorder="1" applyAlignment="1" applyProtection="1">
      <alignment vertical="center" wrapText="1"/>
      <protection locked="0"/>
    </xf>
    <xf numFmtId="38" fontId="8" fillId="0" borderId="53" xfId="1" applyFont="1" applyFill="1" applyBorder="1" applyAlignment="1" applyProtection="1">
      <alignment horizontal="center" vertical="center" wrapText="1"/>
      <protection locked="0"/>
    </xf>
    <xf numFmtId="179" fontId="8" fillId="0" borderId="41" xfId="1" applyNumberFormat="1" applyFont="1" applyFill="1" applyBorder="1" applyAlignment="1" applyProtection="1">
      <alignment horizontal="center" vertical="center" shrinkToFit="1"/>
    </xf>
    <xf numFmtId="0" fontId="8" fillId="0" borderId="41" xfId="0" applyFont="1" applyBorder="1" applyAlignment="1" applyProtection="1">
      <alignment horizontal="left" vertical="center" shrinkToFit="1"/>
      <protection locked="0"/>
    </xf>
    <xf numFmtId="38" fontId="8" fillId="0" borderId="41" xfId="1" applyFont="1" applyFill="1" applyBorder="1" applyAlignment="1" applyProtection="1">
      <alignment horizontal="center" vertical="center" wrapText="1"/>
      <protection locked="0"/>
    </xf>
    <xf numFmtId="38" fontId="8" fillId="0" borderId="41" xfId="1" applyFont="1" applyFill="1" applyBorder="1" applyAlignment="1" applyProtection="1">
      <alignment horizontal="center" vertical="center" shrinkToFit="1"/>
      <protection locked="0"/>
    </xf>
    <xf numFmtId="20" fontId="8" fillId="0" borderId="41" xfId="1" applyNumberFormat="1" applyFont="1" applyFill="1" applyBorder="1" applyAlignment="1" applyProtection="1">
      <alignment horizontal="center" vertical="center"/>
      <protection locked="0"/>
    </xf>
    <xf numFmtId="38" fontId="8" fillId="0" borderId="41" xfId="1" applyFont="1" applyFill="1" applyBorder="1" applyAlignment="1" applyProtection="1">
      <alignment horizontal="justify" vertical="center" wrapText="1"/>
      <protection locked="0"/>
    </xf>
    <xf numFmtId="38" fontId="8" fillId="0" borderId="41" xfId="1" applyFont="1" applyFill="1" applyBorder="1" applyAlignment="1" applyProtection="1">
      <alignment horizontal="justify" vertical="center" shrinkToFit="1"/>
      <protection locked="0"/>
    </xf>
    <xf numFmtId="38" fontId="8" fillId="0" borderId="24" xfId="1" applyFont="1" applyFill="1" applyBorder="1" applyAlignment="1" applyProtection="1">
      <alignment horizontal="justify" vertical="center" wrapText="1"/>
      <protection locked="0"/>
    </xf>
    <xf numFmtId="38" fontId="8" fillId="0" borderId="40" xfId="1" applyFont="1" applyFill="1" applyBorder="1" applyAlignment="1" applyProtection="1">
      <alignment horizontal="center" vertical="center" shrinkToFit="1"/>
      <protection locked="0"/>
    </xf>
    <xf numFmtId="38" fontId="8" fillId="0" borderId="41" xfId="1" applyFont="1" applyFill="1" applyBorder="1" applyProtection="1">
      <alignment vertical="center"/>
      <protection locked="0"/>
    </xf>
    <xf numFmtId="38" fontId="8" fillId="0" borderId="53" xfId="1" applyFont="1" applyFill="1" applyBorder="1" applyProtection="1">
      <alignment vertical="center"/>
      <protection locked="0"/>
    </xf>
    <xf numFmtId="182" fontId="8" fillId="0" borderId="53" xfId="1" applyNumberFormat="1" applyFont="1" applyFill="1" applyBorder="1" applyAlignment="1" applyProtection="1">
      <alignment horizontal="center" vertical="center"/>
      <protection locked="0"/>
    </xf>
    <xf numFmtId="38" fontId="8" fillId="0" borderId="53" xfId="1" applyFont="1" applyFill="1" applyBorder="1" applyAlignment="1" applyProtection="1">
      <alignment horizontal="center" vertical="center"/>
      <protection locked="0"/>
    </xf>
    <xf numFmtId="38" fontId="8" fillId="0" borderId="42" xfId="1" applyFont="1" applyFill="1" applyBorder="1" applyAlignment="1" applyProtection="1">
      <alignment horizontal="center" vertical="center"/>
      <protection locked="0"/>
    </xf>
    <xf numFmtId="38" fontId="8" fillId="0" borderId="41" xfId="1" applyFont="1" applyFill="1" applyBorder="1" applyAlignment="1" applyProtection="1">
      <alignment vertical="center"/>
      <protection locked="0"/>
    </xf>
    <xf numFmtId="38" fontId="8" fillId="0" borderId="12" xfId="1" applyFont="1" applyFill="1" applyBorder="1" applyAlignment="1" applyProtection="1">
      <alignment horizontal="center" vertical="center"/>
      <protection locked="0"/>
    </xf>
    <xf numFmtId="38" fontId="8" fillId="0" borderId="24" xfId="1" applyFont="1" applyFill="1" applyBorder="1" applyAlignment="1" applyProtection="1">
      <alignment horizontal="center" vertical="center"/>
      <protection locked="0"/>
    </xf>
    <xf numFmtId="38" fontId="8" fillId="0" borderId="40" xfId="1" applyFont="1" applyFill="1" applyBorder="1" applyAlignment="1" applyProtection="1">
      <alignment horizontal="center" vertical="center"/>
      <protection locked="0"/>
    </xf>
    <xf numFmtId="179" fontId="8" fillId="0" borderId="45" xfId="1" applyNumberFormat="1" applyFont="1" applyFill="1" applyBorder="1" applyAlignment="1" applyProtection="1">
      <alignment horizontal="center" vertical="center" shrinkToFit="1"/>
    </xf>
    <xf numFmtId="0" fontId="8" fillId="0" borderId="46" xfId="0" applyFont="1" applyBorder="1" applyAlignment="1" applyProtection="1">
      <alignment vertical="center" shrinkToFit="1"/>
      <protection locked="0"/>
    </xf>
    <xf numFmtId="38" fontId="8" fillId="0" borderId="46" xfId="1" applyFont="1" applyFill="1" applyBorder="1" applyAlignment="1" applyProtection="1">
      <alignment vertical="center" wrapText="1"/>
      <protection locked="0"/>
    </xf>
    <xf numFmtId="179" fontId="8" fillId="0" borderId="46" xfId="1" applyNumberFormat="1" applyFont="1" applyFill="1" applyBorder="1" applyAlignment="1" applyProtection="1">
      <alignment horizontal="center" vertical="center" wrapText="1"/>
      <protection locked="0"/>
    </xf>
    <xf numFmtId="38" fontId="8" fillId="0" borderId="46" xfId="1" applyFont="1" applyFill="1" applyBorder="1" applyAlignment="1" applyProtection="1">
      <alignment horizontal="center" vertical="center" shrinkToFit="1"/>
      <protection locked="0"/>
    </xf>
    <xf numFmtId="20" fontId="8" fillId="0" borderId="46" xfId="1" applyNumberFormat="1" applyFont="1" applyFill="1" applyBorder="1" applyAlignment="1" applyProtection="1">
      <alignment horizontal="center" vertical="center" wrapText="1"/>
      <protection locked="0"/>
    </xf>
    <xf numFmtId="49" fontId="8" fillId="0" borderId="46" xfId="1" applyNumberFormat="1" applyFont="1" applyFill="1" applyBorder="1" applyAlignment="1" applyProtection="1">
      <alignment horizontal="center" vertical="center" wrapText="1"/>
      <protection locked="0"/>
    </xf>
    <xf numFmtId="38" fontId="8" fillId="0" borderId="46" xfId="1" applyFont="1" applyFill="1" applyBorder="1" applyAlignment="1" applyProtection="1">
      <alignment horizontal="justify" vertical="center" wrapText="1"/>
      <protection locked="0"/>
    </xf>
    <xf numFmtId="38" fontId="8" fillId="0" borderId="46" xfId="1" applyFont="1" applyFill="1" applyBorder="1" applyAlignment="1" applyProtection="1">
      <alignment horizontal="justify" vertical="center" shrinkToFit="1"/>
      <protection locked="0"/>
    </xf>
    <xf numFmtId="38" fontId="8" fillId="0" borderId="36" xfId="1" applyFont="1" applyFill="1" applyBorder="1" applyAlignment="1" applyProtection="1">
      <alignment horizontal="justify" vertical="center" wrapText="1"/>
      <protection locked="0"/>
    </xf>
    <xf numFmtId="38" fontId="8" fillId="0" borderId="45" xfId="1" applyFont="1" applyFill="1" applyBorder="1" applyAlignment="1" applyProtection="1">
      <alignment horizontal="center" vertical="center" shrinkToFit="1"/>
      <protection locked="0"/>
    </xf>
    <xf numFmtId="38" fontId="8" fillId="0" borderId="47" xfId="1" applyFont="1" applyFill="1" applyBorder="1" applyAlignment="1" applyProtection="1">
      <alignment horizontal="center" vertical="center"/>
      <protection locked="0"/>
    </xf>
    <xf numFmtId="38" fontId="8" fillId="0" borderId="46" xfId="1" applyFont="1" applyFill="1" applyBorder="1" applyAlignment="1" applyProtection="1">
      <alignment vertical="center"/>
      <protection locked="0"/>
    </xf>
    <xf numFmtId="38" fontId="8" fillId="0" borderId="21" xfId="1" applyFont="1" applyFill="1" applyBorder="1" applyAlignment="1" applyProtection="1">
      <alignment horizontal="center" vertical="center"/>
      <protection locked="0"/>
    </xf>
    <xf numFmtId="38" fontId="8" fillId="0" borderId="36" xfId="1" applyFont="1" applyFill="1" applyBorder="1" applyAlignment="1" applyProtection="1">
      <alignment horizontal="center" vertical="center"/>
      <protection locked="0"/>
    </xf>
    <xf numFmtId="38" fontId="8" fillId="0" borderId="45" xfId="1" applyFont="1" applyFill="1" applyBorder="1" applyAlignment="1" applyProtection="1">
      <alignment horizontal="center" vertical="center"/>
      <protection locked="0"/>
    </xf>
    <xf numFmtId="20" fontId="8" fillId="0" borderId="6" xfId="1" applyNumberFormat="1" applyFont="1" applyFill="1" applyBorder="1" applyAlignment="1" applyProtection="1">
      <alignment horizontal="center" vertical="center" wrapText="1"/>
      <protection locked="0"/>
    </xf>
    <xf numFmtId="49" fontId="8" fillId="0" borderId="6" xfId="1" applyNumberFormat="1" applyFont="1" applyFill="1" applyBorder="1" applyAlignment="1" applyProtection="1">
      <alignment horizontal="center" vertical="center" wrapText="1"/>
      <protection locked="0"/>
    </xf>
    <xf numFmtId="38" fontId="23" fillId="0" borderId="17" xfId="1" applyFont="1" applyFill="1" applyBorder="1" applyAlignment="1" applyProtection="1">
      <alignment horizontal="justify" vertical="center" wrapText="1"/>
      <protection locked="0"/>
    </xf>
    <xf numFmtId="20" fontId="8" fillId="0" borderId="59" xfId="1" applyNumberFormat="1" applyFont="1" applyFill="1" applyBorder="1" applyAlignment="1" applyProtection="1">
      <alignment horizontal="center" vertical="center" wrapText="1"/>
      <protection locked="0"/>
    </xf>
    <xf numFmtId="49" fontId="8" fillId="0" borderId="59" xfId="1" applyNumberFormat="1" applyFont="1" applyFill="1" applyBorder="1" applyAlignment="1" applyProtection="1">
      <alignment horizontal="center" vertical="center" wrapText="1"/>
      <protection locked="0"/>
    </xf>
    <xf numFmtId="38" fontId="8" fillId="0" borderId="59" xfId="1" applyFont="1" applyFill="1" applyBorder="1" applyAlignment="1" applyProtection="1">
      <alignment horizontal="justify" vertical="center" wrapText="1"/>
      <protection locked="0"/>
    </xf>
    <xf numFmtId="38" fontId="8" fillId="0" borderId="35" xfId="1" applyFont="1" applyFill="1" applyBorder="1" applyAlignment="1" applyProtection="1">
      <alignment horizontal="justify" vertical="center" wrapText="1"/>
      <protection locked="0"/>
    </xf>
    <xf numFmtId="38" fontId="23" fillId="0" borderId="6" xfId="1" applyFont="1" applyFill="1" applyBorder="1" applyAlignment="1" applyProtection="1">
      <alignment horizontal="center" vertical="center" wrapText="1"/>
      <protection locked="0"/>
    </xf>
    <xf numFmtId="176" fontId="8" fillId="0" borderId="6" xfId="1" applyNumberFormat="1" applyFont="1" applyFill="1" applyBorder="1" applyAlignment="1" applyProtection="1">
      <alignment horizontal="center" vertical="center" wrapText="1"/>
      <protection locked="0"/>
    </xf>
    <xf numFmtId="49" fontId="8" fillId="0" borderId="6" xfId="1" applyNumberFormat="1" applyFont="1" applyFill="1" applyBorder="1" applyAlignment="1" applyProtection="1">
      <alignment horizontal="center" vertical="center"/>
      <protection locked="0"/>
    </xf>
    <xf numFmtId="179" fontId="8" fillId="0" borderId="41" xfId="1" applyNumberFormat="1" applyFont="1" applyFill="1" applyBorder="1" applyAlignment="1" applyProtection="1">
      <alignment horizontal="center" vertical="center" wrapText="1"/>
      <protection locked="0"/>
    </xf>
    <xf numFmtId="20" fontId="8" fillId="0" borderId="41" xfId="1" applyNumberFormat="1" applyFont="1" applyFill="1" applyBorder="1" applyAlignment="1" applyProtection="1">
      <alignment horizontal="center" vertical="center" wrapText="1"/>
      <protection locked="0"/>
    </xf>
    <xf numFmtId="38" fontId="8" fillId="0" borderId="41" xfId="1" applyFont="1" applyFill="1" applyBorder="1" applyAlignment="1" applyProtection="1">
      <alignment horizontal="justify" vertical="center"/>
      <protection locked="0"/>
    </xf>
    <xf numFmtId="179" fontId="8" fillId="0" borderId="66" xfId="1" applyNumberFormat="1" applyFont="1" applyFill="1" applyBorder="1" applyAlignment="1" applyProtection="1">
      <alignment horizontal="center" vertical="center" shrinkToFit="1"/>
    </xf>
    <xf numFmtId="20" fontId="8" fillId="0" borderId="46" xfId="1" applyNumberFormat="1" applyFont="1" applyFill="1" applyBorder="1" applyAlignment="1" applyProtection="1">
      <alignment horizontal="center" vertical="center"/>
      <protection locked="0"/>
    </xf>
    <xf numFmtId="38" fontId="8" fillId="0" borderId="46" xfId="1" applyFont="1" applyFill="1" applyBorder="1" applyAlignment="1" applyProtection="1">
      <alignment horizontal="justify" vertical="center"/>
      <protection locked="0"/>
    </xf>
    <xf numFmtId="38" fontId="8" fillId="0" borderId="36" xfId="1" applyFont="1" applyFill="1" applyBorder="1" applyAlignment="1" applyProtection="1">
      <alignment horizontal="justify" vertical="center"/>
      <protection locked="0"/>
    </xf>
    <xf numFmtId="38" fontId="8" fillId="0" borderId="46" xfId="1" applyFont="1" applyFill="1" applyBorder="1" applyAlignment="1" applyProtection="1">
      <alignment horizontal="left" vertical="center"/>
      <protection locked="0"/>
    </xf>
    <xf numFmtId="49" fontId="8" fillId="0" borderId="59" xfId="1" applyNumberFormat="1" applyFont="1" applyFill="1" applyBorder="1" applyAlignment="1" applyProtection="1">
      <alignment horizontal="center" vertical="center"/>
      <protection locked="0"/>
    </xf>
    <xf numFmtId="179" fontId="8" fillId="0" borderId="51" xfId="1" applyNumberFormat="1" applyFont="1" applyFill="1" applyBorder="1" applyAlignment="1" applyProtection="1">
      <alignment horizontal="center" vertical="center" wrapText="1"/>
      <protection locked="0"/>
    </xf>
    <xf numFmtId="49" fontId="8" fillId="0" borderId="51" xfId="1" applyNumberFormat="1" applyFont="1" applyFill="1" applyBorder="1" applyAlignment="1" applyProtection="1">
      <alignment horizontal="center" vertical="center" wrapText="1"/>
      <protection locked="0"/>
    </xf>
    <xf numFmtId="38" fontId="24" fillId="0" borderId="6" xfId="1" applyFont="1" applyFill="1" applyBorder="1" applyAlignment="1" applyProtection="1">
      <alignment horizontal="justify" vertical="center" wrapText="1"/>
      <protection locked="0"/>
    </xf>
    <xf numFmtId="38" fontId="8" fillId="0" borderId="6" xfId="1" applyFont="1" applyFill="1" applyBorder="1" applyAlignment="1" applyProtection="1">
      <alignment horizontal="justify" vertical="top" wrapText="1"/>
      <protection locked="0"/>
    </xf>
    <xf numFmtId="38" fontId="8" fillId="0" borderId="6" xfId="1" applyFont="1" applyFill="1" applyBorder="1" applyAlignment="1" applyProtection="1">
      <alignment horizontal="justify" vertical="top" shrinkToFit="1"/>
      <protection locked="0"/>
    </xf>
    <xf numFmtId="38" fontId="8" fillId="0" borderId="17" xfId="1" applyFont="1" applyFill="1" applyBorder="1" applyAlignment="1" applyProtection="1">
      <alignment horizontal="justify" vertical="top" wrapText="1"/>
      <protection locked="0"/>
    </xf>
    <xf numFmtId="176" fontId="8" fillId="0" borderId="41" xfId="1" applyNumberFormat="1" applyFont="1" applyFill="1" applyBorder="1" applyAlignment="1" applyProtection="1">
      <alignment horizontal="center" vertical="center" wrapText="1"/>
      <protection locked="0"/>
    </xf>
    <xf numFmtId="176" fontId="8" fillId="0" borderId="51" xfId="1" applyNumberFormat="1" applyFont="1" applyFill="1" applyBorder="1" applyAlignment="1" applyProtection="1">
      <alignment horizontal="center" vertical="center" wrapText="1"/>
      <protection locked="0"/>
    </xf>
    <xf numFmtId="49" fontId="8" fillId="0" borderId="51" xfId="1" applyNumberFormat="1" applyFont="1" applyFill="1" applyBorder="1" applyAlignment="1" applyProtection="1">
      <alignment horizontal="center" vertical="center"/>
      <protection locked="0"/>
    </xf>
    <xf numFmtId="38" fontId="8" fillId="0" borderId="51" xfId="1" applyFont="1" applyFill="1" applyBorder="1" applyAlignment="1" applyProtection="1">
      <alignment horizontal="justify" vertical="center"/>
      <protection locked="0"/>
    </xf>
    <xf numFmtId="38" fontId="8" fillId="0" borderId="34" xfId="1" applyFont="1" applyFill="1" applyBorder="1" applyAlignment="1" applyProtection="1">
      <alignment horizontal="justify" vertical="center"/>
      <protection locked="0"/>
    </xf>
    <xf numFmtId="182" fontId="8" fillId="0" borderId="46" xfId="1" applyNumberFormat="1" applyFont="1" applyFill="1" applyBorder="1" applyAlignment="1" applyProtection="1">
      <alignment horizontal="center" vertical="center" shrinkToFit="1"/>
      <protection locked="0"/>
    </xf>
    <xf numFmtId="38" fontId="8" fillId="0" borderId="6" xfId="1" applyFont="1" applyFill="1" applyBorder="1" applyAlignment="1" applyProtection="1">
      <alignment vertical="center" shrinkToFit="1"/>
      <protection locked="0"/>
    </xf>
    <xf numFmtId="38" fontId="8" fillId="0" borderId="21" xfId="1" applyFont="1" applyFill="1" applyBorder="1" applyAlignment="1" applyProtection="1">
      <alignment horizontal="left" vertical="center"/>
      <protection locked="0"/>
    </xf>
    <xf numFmtId="38" fontId="8" fillId="0" borderId="17" xfId="1" applyFont="1" applyFill="1" applyBorder="1" applyProtection="1">
      <alignment vertical="center"/>
      <protection locked="0"/>
    </xf>
    <xf numFmtId="38" fontId="8" fillId="0" borderId="41" xfId="1" applyFont="1" applyFill="1" applyBorder="1" applyAlignment="1" applyProtection="1">
      <alignment horizontal="left" vertical="center" shrinkToFit="1"/>
      <protection locked="0"/>
    </xf>
    <xf numFmtId="49" fontId="8" fillId="0" borderId="41" xfId="1" applyNumberFormat="1" applyFont="1" applyFill="1" applyBorder="1" applyAlignment="1" applyProtection="1">
      <alignment horizontal="center" vertical="center" wrapText="1"/>
      <protection locked="0"/>
    </xf>
    <xf numFmtId="38" fontId="8" fillId="0" borderId="24" xfId="1" applyFont="1" applyFill="1" applyBorder="1" applyAlignment="1" applyProtection="1">
      <alignment horizontal="justify" vertical="center"/>
      <protection locked="0"/>
    </xf>
    <xf numFmtId="49" fontId="8" fillId="0" borderId="46" xfId="1" applyNumberFormat="1" applyFont="1" applyFill="1" applyBorder="1" applyAlignment="1" applyProtection="1">
      <alignment horizontal="center" vertical="center"/>
      <protection locked="0"/>
    </xf>
    <xf numFmtId="38" fontId="8" fillId="2" borderId="46" xfId="1" applyFont="1" applyFill="1" applyBorder="1" applyProtection="1">
      <alignment vertical="center"/>
      <protection locked="0"/>
    </xf>
    <xf numFmtId="38" fontId="8" fillId="0" borderId="37" xfId="1" applyFont="1" applyFill="1" applyBorder="1" applyAlignment="1" applyProtection="1">
      <alignment horizontal="center" vertical="center"/>
      <protection locked="0"/>
    </xf>
    <xf numFmtId="0" fontId="8" fillId="0" borderId="51" xfId="1" quotePrefix="1" applyNumberFormat="1" applyFont="1" applyFill="1" applyBorder="1" applyAlignment="1" applyProtection="1">
      <alignment horizontal="center" vertical="center"/>
      <protection locked="0"/>
    </xf>
    <xf numFmtId="0" fontId="8" fillId="0" borderId="6" xfId="1" applyNumberFormat="1" applyFont="1" applyFill="1" applyBorder="1" applyAlignment="1" applyProtection="1">
      <alignment horizontal="center" vertical="center" wrapText="1"/>
      <protection locked="0"/>
    </xf>
    <xf numFmtId="38" fontId="23" fillId="0" borderId="6" xfId="1" applyFont="1" applyFill="1" applyBorder="1" applyAlignment="1" applyProtection="1">
      <alignment horizontal="left" vertical="center" wrapText="1" shrinkToFit="1"/>
      <protection locked="0"/>
    </xf>
    <xf numFmtId="20" fontId="8" fillId="0" borderId="51" xfId="1" applyNumberFormat="1" applyFont="1" applyFill="1" applyBorder="1" applyAlignment="1" applyProtection="1">
      <alignment horizontal="center" vertical="center" wrapText="1"/>
      <protection locked="0"/>
    </xf>
    <xf numFmtId="38" fontId="15" fillId="0" borderId="6" xfId="1" applyFont="1" applyFill="1" applyBorder="1" applyAlignment="1" applyProtection="1">
      <alignment horizontal="center" vertical="center"/>
      <protection locked="0"/>
    </xf>
    <xf numFmtId="38" fontId="8" fillId="0" borderId="6" xfId="1" applyFont="1" applyFill="1" applyBorder="1" applyAlignment="1" applyProtection="1">
      <alignment horizontal="left" vertical="center" wrapText="1" shrinkToFit="1"/>
      <protection locked="0"/>
    </xf>
    <xf numFmtId="38" fontId="8" fillId="0" borderId="6" xfId="1" applyFont="1" applyFill="1" applyBorder="1" applyAlignment="1" applyProtection="1">
      <alignment horizontal="justify" vertical="center" wrapText="1" shrinkToFit="1"/>
      <protection locked="0"/>
    </xf>
    <xf numFmtId="179" fontId="8" fillId="0" borderId="43" xfId="1" applyNumberFormat="1" applyFont="1" applyFill="1" applyBorder="1" applyAlignment="1" applyProtection="1">
      <alignment horizontal="center" vertical="center" shrinkToFit="1"/>
    </xf>
    <xf numFmtId="0" fontId="8" fillId="0" borderId="48" xfId="0" applyFont="1" applyBorder="1" applyAlignment="1" applyProtection="1">
      <alignment vertical="center" shrinkToFit="1"/>
      <protection locked="0"/>
    </xf>
    <xf numFmtId="0" fontId="8" fillId="0" borderId="48" xfId="0" applyFont="1" applyBorder="1" applyAlignment="1" applyProtection="1">
      <alignment horizontal="center" vertical="center" shrinkToFit="1"/>
      <protection locked="0"/>
    </xf>
    <xf numFmtId="0" fontId="8" fillId="0" borderId="48" xfId="0" applyFont="1" applyBorder="1" applyAlignment="1" applyProtection="1">
      <alignment horizontal="left" vertical="center" shrinkToFit="1"/>
      <protection locked="0"/>
    </xf>
    <xf numFmtId="179" fontId="8" fillId="0" borderId="49" xfId="1" applyNumberFormat="1" applyFont="1" applyFill="1" applyBorder="1" applyAlignment="1" applyProtection="1">
      <alignment horizontal="left" vertical="center" shrinkToFit="1"/>
    </xf>
    <xf numFmtId="38" fontId="8" fillId="0" borderId="48" xfId="1" applyFont="1" applyFill="1" applyBorder="1" applyAlignment="1" applyProtection="1">
      <alignment horizontal="center" vertical="center"/>
      <protection locked="0"/>
    </xf>
    <xf numFmtId="0" fontId="8" fillId="0" borderId="48" xfId="1" applyNumberFormat="1" applyFont="1" applyFill="1" applyBorder="1" applyAlignment="1" applyProtection="1">
      <alignment horizontal="center" vertical="center"/>
      <protection locked="0"/>
    </xf>
    <xf numFmtId="38" fontId="8" fillId="0" borderId="48" xfId="1" applyFont="1" applyFill="1" applyBorder="1" applyAlignment="1" applyProtection="1">
      <alignment vertical="center" wrapText="1"/>
      <protection locked="0"/>
    </xf>
    <xf numFmtId="38" fontId="8" fillId="0" borderId="48" xfId="1" applyFont="1" applyFill="1" applyBorder="1" applyAlignment="1" applyProtection="1">
      <alignment horizontal="center" vertical="center" wrapText="1"/>
      <protection locked="0"/>
    </xf>
    <xf numFmtId="179" fontId="8" fillId="0" borderId="48" xfId="1" applyNumberFormat="1" applyFont="1" applyFill="1" applyBorder="1" applyAlignment="1" applyProtection="1">
      <alignment horizontal="center" vertical="center" wrapText="1"/>
      <protection locked="0"/>
    </xf>
    <xf numFmtId="38" fontId="8" fillId="0" borderId="48" xfId="1" applyFont="1" applyFill="1" applyBorder="1" applyAlignment="1" applyProtection="1">
      <alignment horizontal="center" vertical="center" shrinkToFit="1"/>
      <protection locked="0"/>
    </xf>
    <xf numFmtId="49" fontId="8" fillId="0" borderId="48" xfId="1" applyNumberFormat="1" applyFont="1" applyFill="1" applyBorder="1" applyAlignment="1" applyProtection="1">
      <alignment horizontal="center" vertical="center"/>
      <protection locked="0"/>
    </xf>
    <xf numFmtId="38" fontId="8" fillId="0" borderId="48" xfId="1" applyFont="1" applyFill="1" applyBorder="1" applyAlignment="1" applyProtection="1">
      <alignment horizontal="justify" vertical="center"/>
      <protection locked="0"/>
    </xf>
    <xf numFmtId="38" fontId="8" fillId="0" borderId="48" xfId="1" applyFont="1" applyFill="1" applyBorder="1" applyAlignment="1" applyProtection="1">
      <alignment horizontal="justify" vertical="center" shrinkToFit="1"/>
      <protection locked="0"/>
    </xf>
    <xf numFmtId="38" fontId="8" fillId="0" borderId="65" xfId="1" applyFont="1" applyFill="1" applyBorder="1" applyAlignment="1" applyProtection="1">
      <alignment horizontal="justify" vertical="center"/>
      <protection locked="0"/>
    </xf>
    <xf numFmtId="38" fontId="8" fillId="0" borderId="43" xfId="1" applyFont="1" applyFill="1" applyBorder="1" applyAlignment="1" applyProtection="1">
      <alignment horizontal="center" vertical="center" shrinkToFit="1"/>
      <protection locked="0"/>
    </xf>
    <xf numFmtId="38" fontId="8" fillId="0" borderId="48" xfId="1" applyFont="1" applyFill="1" applyBorder="1" applyProtection="1">
      <alignment vertical="center"/>
      <protection locked="0"/>
    </xf>
    <xf numFmtId="182" fontId="8" fillId="0" borderId="48" xfId="1" applyNumberFormat="1" applyFont="1" applyFill="1" applyBorder="1" applyAlignment="1" applyProtection="1">
      <alignment horizontal="center" vertical="center"/>
      <protection locked="0"/>
    </xf>
    <xf numFmtId="38" fontId="8" fillId="0" borderId="44" xfId="1" applyFont="1" applyFill="1" applyBorder="1" applyAlignment="1" applyProtection="1">
      <alignment horizontal="center" vertical="center"/>
      <protection locked="0"/>
    </xf>
    <xf numFmtId="38" fontId="8" fillId="0" borderId="48" xfId="1" applyFont="1" applyFill="1" applyBorder="1" applyAlignment="1" applyProtection="1">
      <alignment vertical="center"/>
      <protection locked="0"/>
    </xf>
    <xf numFmtId="38" fontId="8" fillId="0" borderId="49" xfId="1" applyFont="1" applyFill="1" applyBorder="1" applyAlignment="1" applyProtection="1">
      <alignment horizontal="center" vertical="center"/>
      <protection locked="0"/>
    </xf>
    <xf numFmtId="38" fontId="8" fillId="0" borderId="65" xfId="1" applyFont="1" applyFill="1" applyBorder="1" applyAlignment="1" applyProtection="1">
      <alignment horizontal="center" vertical="center"/>
      <protection locked="0"/>
    </xf>
    <xf numFmtId="38" fontId="8" fillId="0" borderId="43" xfId="1" applyFont="1" applyFill="1" applyBorder="1" applyAlignment="1" applyProtection="1">
      <alignment horizontal="center" vertical="center"/>
      <protection locked="0"/>
    </xf>
    <xf numFmtId="179" fontId="8" fillId="0" borderId="46" xfId="1" applyNumberFormat="1" applyFont="1" applyFill="1" applyBorder="1" applyAlignment="1" applyProtection="1">
      <alignment horizontal="center" vertical="center" shrinkToFit="1"/>
    </xf>
    <xf numFmtId="179" fontId="8" fillId="0" borderId="6" xfId="1" applyNumberFormat="1" applyFont="1" applyFill="1" applyBorder="1" applyAlignment="1" applyProtection="1">
      <alignment horizontal="center" vertical="center" wrapText="1" shrinkToFit="1"/>
    </xf>
    <xf numFmtId="38" fontId="8" fillId="0" borderId="59" xfId="1" applyFont="1" applyFill="1" applyBorder="1" applyAlignment="1" applyProtection="1">
      <alignment horizontal="left" vertical="center" shrinkToFit="1"/>
      <protection locked="0"/>
    </xf>
    <xf numFmtId="49" fontId="8" fillId="0" borderId="41" xfId="1" applyNumberFormat="1" applyFont="1" applyFill="1" applyBorder="1" applyAlignment="1" applyProtection="1">
      <alignment horizontal="center" vertical="center"/>
      <protection locked="0"/>
    </xf>
    <xf numFmtId="179" fontId="8" fillId="0" borderId="63" xfId="1" applyNumberFormat="1" applyFont="1" applyFill="1" applyBorder="1" applyAlignment="1" applyProtection="1">
      <alignment horizontal="center" vertical="center" shrinkToFit="1"/>
    </xf>
    <xf numFmtId="0" fontId="8" fillId="0" borderId="61" xfId="0" applyFont="1" applyBorder="1" applyAlignment="1" applyProtection="1">
      <alignment vertical="center" shrinkToFit="1"/>
      <protection locked="0"/>
    </xf>
    <xf numFmtId="38" fontId="8" fillId="0" borderId="61" xfId="1" applyFont="1" applyFill="1" applyBorder="1" applyAlignment="1" applyProtection="1">
      <alignment vertical="center" wrapText="1"/>
      <protection locked="0"/>
    </xf>
    <xf numFmtId="179" fontId="8" fillId="0" borderId="61" xfId="1" applyNumberFormat="1" applyFont="1" applyFill="1" applyBorder="1" applyAlignment="1" applyProtection="1">
      <alignment horizontal="center" vertical="center" wrapText="1"/>
      <protection locked="0"/>
    </xf>
    <xf numFmtId="38" fontId="8" fillId="0" borderId="61" xfId="1" applyFont="1" applyFill="1" applyBorder="1" applyAlignment="1" applyProtection="1">
      <alignment horizontal="center" vertical="center" shrinkToFit="1"/>
      <protection locked="0"/>
    </xf>
    <xf numFmtId="20" fontId="8" fillId="0" borderId="61" xfId="1" applyNumberFormat="1" applyFont="1" applyFill="1" applyBorder="1" applyAlignment="1" applyProtection="1">
      <alignment horizontal="center" vertical="center"/>
      <protection locked="0"/>
    </xf>
    <xf numFmtId="38" fontId="8" fillId="0" borderId="61" xfId="1" applyFont="1" applyFill="1" applyBorder="1" applyAlignment="1" applyProtection="1">
      <alignment horizontal="justify" vertical="center" wrapText="1"/>
      <protection locked="0"/>
    </xf>
    <xf numFmtId="38" fontId="8" fillId="0" borderId="61" xfId="1" applyFont="1" applyFill="1" applyBorder="1" applyAlignment="1" applyProtection="1">
      <alignment horizontal="justify" vertical="center" shrinkToFit="1"/>
      <protection locked="0"/>
    </xf>
    <xf numFmtId="38" fontId="8" fillId="0" borderId="64" xfId="1" applyFont="1" applyFill="1" applyBorder="1" applyAlignment="1" applyProtection="1">
      <alignment horizontal="justify" vertical="center" wrapText="1"/>
      <protection locked="0"/>
    </xf>
    <xf numFmtId="38" fontId="8" fillId="0" borderId="63" xfId="1" applyFont="1" applyFill="1" applyBorder="1" applyAlignment="1" applyProtection="1">
      <alignment horizontal="center" vertical="center" shrinkToFit="1"/>
      <protection locked="0"/>
    </xf>
    <xf numFmtId="38" fontId="8" fillId="0" borderId="62" xfId="1" applyFont="1" applyFill="1" applyBorder="1" applyAlignment="1" applyProtection="1">
      <alignment horizontal="center" vertical="center"/>
      <protection locked="0"/>
    </xf>
    <xf numFmtId="38" fontId="8" fillId="0" borderId="61" xfId="1" applyFont="1" applyFill="1" applyBorder="1" applyAlignment="1" applyProtection="1">
      <alignment vertical="center"/>
      <protection locked="0"/>
    </xf>
    <xf numFmtId="38" fontId="8" fillId="0" borderId="26" xfId="1" applyFont="1" applyFill="1" applyBorder="1" applyAlignment="1" applyProtection="1">
      <alignment horizontal="center" vertical="center"/>
      <protection locked="0"/>
    </xf>
    <xf numFmtId="38" fontId="8" fillId="0" borderId="64" xfId="1" applyFont="1" applyFill="1" applyBorder="1" applyAlignment="1" applyProtection="1">
      <alignment horizontal="center" vertical="center"/>
      <protection locked="0"/>
    </xf>
    <xf numFmtId="38" fontId="8" fillId="0" borderId="63" xfId="1" applyFont="1" applyFill="1" applyBorder="1" applyAlignment="1" applyProtection="1">
      <alignment horizontal="center" vertical="center"/>
      <protection locked="0"/>
    </xf>
    <xf numFmtId="179" fontId="8" fillId="0" borderId="6" xfId="1" applyNumberFormat="1" applyFont="1" applyFill="1" applyBorder="1" applyAlignment="1" applyProtection="1">
      <alignment horizontal="left" vertical="center" shrinkToFit="1"/>
    </xf>
    <xf numFmtId="176" fontId="8" fillId="0" borderId="59" xfId="1" applyNumberFormat="1" applyFont="1" applyFill="1" applyBorder="1" applyAlignment="1" applyProtection="1">
      <alignment horizontal="center" vertical="center" wrapText="1"/>
      <protection locked="0"/>
    </xf>
    <xf numFmtId="179" fontId="8" fillId="0" borderId="57" xfId="1" applyNumberFormat="1" applyFont="1" applyFill="1" applyBorder="1" applyAlignment="1" applyProtection="1">
      <alignment horizontal="center" vertical="center" shrinkToFit="1"/>
    </xf>
    <xf numFmtId="179" fontId="8" fillId="0" borderId="12" xfId="1" applyNumberFormat="1" applyFont="1" applyFill="1" applyBorder="1" applyAlignment="1" applyProtection="1">
      <alignment horizontal="left" vertical="center" shrinkToFit="1"/>
    </xf>
    <xf numFmtId="182" fontId="8" fillId="0" borderId="41" xfId="1" applyNumberFormat="1" applyFont="1" applyFill="1" applyBorder="1" applyAlignment="1" applyProtection="1">
      <alignment horizontal="center" vertical="center"/>
      <protection locked="0"/>
    </xf>
    <xf numFmtId="0" fontId="8" fillId="0" borderId="5" xfId="0" applyFont="1" applyBorder="1" applyAlignment="1">
      <alignment horizontal="right" vertical="center"/>
    </xf>
    <xf numFmtId="0" fontId="8" fillId="0" borderId="11" xfId="0" applyFont="1" applyBorder="1" applyAlignment="1">
      <alignment horizontal="right" vertical="center"/>
    </xf>
    <xf numFmtId="38" fontId="7" fillId="0" borderId="56" xfId="1" applyFont="1" applyFill="1" applyBorder="1" applyAlignment="1" applyProtection="1">
      <alignment horizontal="right" vertical="center"/>
      <protection locked="0"/>
    </xf>
    <xf numFmtId="0" fontId="8" fillId="0" borderId="8" xfId="0" applyFont="1" applyBorder="1" applyAlignment="1">
      <alignment horizontal="right" vertical="center"/>
    </xf>
    <xf numFmtId="0" fontId="8" fillId="0" borderId="9" xfId="0" applyFont="1" applyBorder="1" applyAlignment="1">
      <alignment horizontal="right" vertical="center"/>
    </xf>
    <xf numFmtId="0" fontId="8" fillId="0" borderId="30" xfId="0" applyFont="1" applyBorder="1" applyAlignment="1">
      <alignment horizontal="right" vertical="center"/>
    </xf>
    <xf numFmtId="0" fontId="8" fillId="0" borderId="10" xfId="0" applyFont="1" applyBorder="1" applyAlignment="1">
      <alignment horizontal="right" vertical="center"/>
    </xf>
    <xf numFmtId="0" fontId="8" fillId="0" borderId="67" xfId="0" applyFont="1" applyBorder="1" applyAlignment="1">
      <alignment horizontal="right" vertical="center"/>
    </xf>
    <xf numFmtId="0" fontId="8" fillId="0" borderId="3" xfId="0" applyFont="1" applyBorder="1" applyAlignment="1">
      <alignment horizontal="right" vertical="center"/>
    </xf>
    <xf numFmtId="0" fontId="25" fillId="0" borderId="0" xfId="2" applyFont="1" applyAlignment="1">
      <alignment vertical="center"/>
    </xf>
    <xf numFmtId="0" fontId="10" fillId="0" borderId="19" xfId="2" applyFont="1" applyBorder="1" applyAlignment="1">
      <alignment horizontal="center" vertical="center" shrinkToFit="1"/>
    </xf>
    <xf numFmtId="0" fontId="10" fillId="0" borderId="19" xfId="2" applyFont="1" applyBorder="1" applyAlignment="1">
      <alignment vertical="center" shrinkToFit="1"/>
    </xf>
    <xf numFmtId="0" fontId="10" fillId="0" borderId="21" xfId="2" applyFont="1" applyBorder="1" applyAlignment="1">
      <alignment vertical="center" shrinkToFit="1"/>
    </xf>
    <xf numFmtId="0" fontId="10" fillId="0" borderId="28" xfId="2" applyFont="1" applyBorder="1" applyAlignment="1">
      <alignment vertical="center" shrinkToFit="1"/>
    </xf>
    <xf numFmtId="0" fontId="10" fillId="0" borderId="27" xfId="2" applyFont="1" applyBorder="1" applyAlignment="1">
      <alignment vertical="center" shrinkToFit="1"/>
    </xf>
    <xf numFmtId="0" fontId="10" fillId="0" borderId="28" xfId="2" applyFont="1" applyBorder="1" applyAlignment="1">
      <alignment horizontal="center" vertical="center" shrinkToFit="1"/>
    </xf>
    <xf numFmtId="0" fontId="8" fillId="0" borderId="9" xfId="0" applyFont="1" applyBorder="1" applyAlignment="1">
      <alignment vertical="center" shrinkToFit="1"/>
    </xf>
    <xf numFmtId="0" fontId="8" fillId="0" borderId="8" xfId="0" applyFont="1" applyBorder="1" applyAlignment="1">
      <alignment vertical="center" shrinkToFit="1"/>
    </xf>
    <xf numFmtId="0" fontId="8" fillId="0" borderId="11" xfId="0" applyFont="1" applyBorder="1" applyAlignment="1">
      <alignment vertical="center" shrinkToFit="1"/>
    </xf>
    <xf numFmtId="0" fontId="10" fillId="0" borderId="69" xfId="2" applyFont="1" applyBorder="1" applyAlignment="1">
      <alignment vertical="center"/>
    </xf>
    <xf numFmtId="0" fontId="10" fillId="0" borderId="3" xfId="2" applyFont="1" applyBorder="1" applyAlignment="1">
      <alignment vertical="center"/>
    </xf>
    <xf numFmtId="38" fontId="8" fillId="11" borderId="0" xfId="1" applyFont="1" applyFill="1" applyProtection="1">
      <alignment vertical="center"/>
      <protection locked="0"/>
    </xf>
    <xf numFmtId="38" fontId="7" fillId="11" borderId="0" xfId="1" applyFont="1" applyFill="1" applyProtection="1">
      <alignment vertical="center"/>
      <protection locked="0"/>
    </xf>
    <xf numFmtId="38" fontId="8" fillId="11" borderId="0" xfId="1" applyFont="1" applyFill="1" applyBorder="1" applyProtection="1">
      <alignment vertical="center"/>
      <protection locked="0"/>
    </xf>
    <xf numFmtId="49" fontId="8" fillId="11" borderId="0" xfId="1" applyNumberFormat="1" applyFont="1" applyFill="1" applyAlignment="1" applyProtection="1">
      <alignment horizontal="center" vertical="center"/>
    </xf>
    <xf numFmtId="38" fontId="8" fillId="11" borderId="0" xfId="1" applyFont="1" applyFill="1" applyAlignment="1" applyProtection="1">
      <alignment vertical="center" shrinkToFit="1"/>
      <protection locked="0"/>
    </xf>
    <xf numFmtId="0" fontId="7" fillId="0" borderId="17" xfId="0" applyFont="1" applyFill="1" applyBorder="1" applyAlignment="1" applyProtection="1">
      <alignment vertical="center" shrinkToFit="1"/>
      <protection locked="0"/>
    </xf>
    <xf numFmtId="0" fontId="8" fillId="11" borderId="0" xfId="0" applyFont="1" applyFill="1">
      <alignment vertical="center"/>
    </xf>
    <xf numFmtId="0" fontId="8" fillId="11" borderId="0" xfId="0" applyFont="1" applyFill="1" applyAlignment="1">
      <alignment horizontal="center" vertical="center"/>
    </xf>
    <xf numFmtId="0" fontId="26" fillId="0" borderId="0" xfId="2" applyFont="1" applyAlignment="1">
      <alignment vertical="center"/>
    </xf>
    <xf numFmtId="0" fontId="26" fillId="0" borderId="0" xfId="0" applyFont="1">
      <alignment vertical="center"/>
    </xf>
    <xf numFmtId="0" fontId="8" fillId="0" borderId="6" xfId="0" applyFont="1" applyFill="1" applyBorder="1" applyAlignment="1" applyProtection="1">
      <alignment horizontal="center" vertical="center" shrinkToFit="1"/>
      <protection locked="0"/>
    </xf>
    <xf numFmtId="179" fontId="8" fillId="0" borderId="0" xfId="0" quotePrefix="1" applyNumberFormat="1" applyFont="1" applyBorder="1" applyAlignment="1">
      <alignment horizontal="center" vertical="center"/>
    </xf>
    <xf numFmtId="0" fontId="8" fillId="0" borderId="0" xfId="0" applyFont="1" applyBorder="1">
      <alignment vertical="center"/>
    </xf>
    <xf numFmtId="179" fontId="8" fillId="0" borderId="0" xfId="0" applyNumberFormat="1" applyFont="1" applyBorder="1" applyAlignment="1">
      <alignment horizontal="center" vertical="center"/>
    </xf>
    <xf numFmtId="0" fontId="8" fillId="0" borderId="0" xfId="0" applyFont="1" applyBorder="1" applyAlignment="1">
      <alignment horizontal="right" vertical="center"/>
    </xf>
    <xf numFmtId="0" fontId="8" fillId="0" borderId="0" xfId="0" applyFont="1" applyBorder="1" applyAlignment="1">
      <alignment vertical="center" shrinkToFit="1"/>
    </xf>
    <xf numFmtId="38" fontId="27" fillId="8" borderId="1" xfId="1" applyFont="1" applyFill="1" applyBorder="1" applyProtection="1">
      <alignment vertical="center"/>
      <protection locked="0"/>
    </xf>
    <xf numFmtId="38" fontId="7" fillId="0" borderId="70" xfId="1" applyFont="1" applyFill="1" applyBorder="1" applyProtection="1">
      <alignment vertical="center"/>
      <protection locked="0"/>
    </xf>
    <xf numFmtId="38" fontId="7" fillId="0" borderId="71" xfId="1" applyFont="1" applyFill="1" applyBorder="1" applyProtection="1">
      <alignment vertical="center"/>
      <protection locked="0"/>
    </xf>
    <xf numFmtId="38" fontId="8" fillId="0" borderId="71" xfId="1" applyFont="1" applyFill="1" applyBorder="1" applyProtection="1">
      <alignment vertical="center"/>
      <protection locked="0"/>
    </xf>
    <xf numFmtId="38" fontId="7" fillId="0" borderId="72" xfId="1" applyFont="1" applyFill="1" applyBorder="1" applyProtection="1">
      <alignment vertical="center"/>
      <protection locked="0"/>
    </xf>
    <xf numFmtId="179" fontId="7" fillId="0" borderId="40" xfId="1" applyNumberFormat="1" applyFont="1" applyFill="1" applyBorder="1" applyAlignment="1" applyProtection="1">
      <alignment horizontal="center" vertical="center" shrinkToFit="1"/>
    </xf>
    <xf numFmtId="0" fontId="7" fillId="0" borderId="24" xfId="0" applyFont="1" applyBorder="1" applyAlignment="1" applyProtection="1">
      <alignment vertical="center" shrinkToFit="1"/>
      <protection locked="0"/>
    </xf>
    <xf numFmtId="38" fontId="7" fillId="0" borderId="54" xfId="1" applyFont="1" applyFill="1" applyBorder="1" applyProtection="1">
      <alignment vertical="center"/>
      <protection locked="0"/>
    </xf>
    <xf numFmtId="38" fontId="7" fillId="0" borderId="53" xfId="1" applyFont="1" applyFill="1" applyBorder="1" applyProtection="1">
      <alignment vertical="center"/>
      <protection locked="0"/>
    </xf>
    <xf numFmtId="38" fontId="7" fillId="0" borderId="42" xfId="1" applyFont="1" applyFill="1" applyBorder="1" applyProtection="1">
      <alignment vertical="center"/>
      <protection locked="0"/>
    </xf>
    <xf numFmtId="38" fontId="7" fillId="0" borderId="12" xfId="1" applyFont="1" applyFill="1" applyBorder="1" applyProtection="1">
      <alignment vertical="center"/>
      <protection locked="0"/>
    </xf>
    <xf numFmtId="38" fontId="7" fillId="0" borderId="41" xfId="1" applyFont="1" applyFill="1" applyBorder="1" applyProtection="1">
      <alignment vertical="center"/>
      <protection locked="0"/>
    </xf>
    <xf numFmtId="38" fontId="7" fillId="0" borderId="24" xfId="1" applyFont="1" applyFill="1" applyBorder="1" applyProtection="1">
      <alignment vertical="center"/>
      <protection locked="0"/>
    </xf>
    <xf numFmtId="38" fontId="7" fillId="0" borderId="73" xfId="1" applyFont="1" applyFill="1" applyBorder="1" applyAlignment="1" applyProtection="1">
      <alignment horizontal="right" vertical="center"/>
      <protection locked="0"/>
    </xf>
    <xf numFmtId="38" fontId="7" fillId="0" borderId="40" xfId="1" applyFont="1" applyFill="1" applyBorder="1" applyProtection="1">
      <alignment vertical="center"/>
      <protection locked="0"/>
    </xf>
    <xf numFmtId="38" fontId="8" fillId="12" borderId="0" xfId="1" applyFont="1" applyFill="1" applyProtection="1">
      <alignment vertical="center"/>
      <protection locked="0"/>
    </xf>
    <xf numFmtId="38" fontId="8" fillId="12" borderId="0" xfId="1" applyFont="1" applyFill="1" applyBorder="1" applyAlignment="1" applyProtection="1">
      <alignment horizontal="center" vertical="center" shrinkToFit="1"/>
      <protection locked="0"/>
    </xf>
    <xf numFmtId="38" fontId="7" fillId="12" borderId="0" xfId="1" applyFont="1" applyFill="1" applyProtection="1">
      <alignment vertical="center"/>
      <protection locked="0"/>
    </xf>
    <xf numFmtId="38" fontId="7" fillId="12" borderId="9" xfId="1" applyFont="1" applyFill="1" applyBorder="1" applyProtection="1">
      <alignment vertical="center"/>
      <protection locked="0"/>
    </xf>
    <xf numFmtId="38" fontId="13" fillId="9" borderId="1" xfId="1" applyFont="1" applyFill="1" applyBorder="1" applyAlignment="1" applyProtection="1">
      <alignment horizontal="left" vertical="center"/>
      <protection locked="0"/>
    </xf>
    <xf numFmtId="38" fontId="13" fillId="9" borderId="2" xfId="1" applyFont="1" applyFill="1" applyBorder="1" applyAlignment="1" applyProtection="1">
      <alignment horizontal="left" vertical="center"/>
      <protection locked="0"/>
    </xf>
    <xf numFmtId="38" fontId="13" fillId="8" borderId="1" xfId="1" applyFont="1" applyFill="1" applyBorder="1" applyAlignment="1" applyProtection="1">
      <alignment horizontal="left" vertical="center" wrapText="1"/>
      <protection locked="0"/>
    </xf>
    <xf numFmtId="38" fontId="13" fillId="8" borderId="1" xfId="1" applyFont="1" applyFill="1" applyBorder="1" applyAlignment="1" applyProtection="1">
      <alignment horizontal="left" vertical="center" shrinkToFit="1"/>
      <protection locked="0"/>
    </xf>
    <xf numFmtId="38" fontId="13" fillId="8" borderId="1" xfId="1" applyFont="1" applyFill="1" applyBorder="1" applyAlignment="1" applyProtection="1">
      <alignment horizontal="left" vertical="center" wrapText="1" shrinkToFit="1"/>
      <protection locked="0"/>
    </xf>
    <xf numFmtId="49" fontId="13" fillId="8" borderId="1" xfId="1" applyNumberFormat="1" applyFont="1" applyFill="1" applyBorder="1" applyAlignment="1" applyProtection="1">
      <alignment horizontal="left" vertical="center" wrapText="1"/>
    </xf>
    <xf numFmtId="49" fontId="13" fillId="8" borderId="2" xfId="1" applyNumberFormat="1" applyFont="1" applyFill="1" applyBorder="1" applyAlignment="1" applyProtection="1">
      <alignment horizontal="left" vertical="center" wrapText="1"/>
    </xf>
    <xf numFmtId="0" fontId="8" fillId="0" borderId="8" xfId="0" applyFont="1" applyBorder="1" applyAlignment="1">
      <alignment horizontal="center" vertical="center"/>
    </xf>
    <xf numFmtId="0" fontId="8" fillId="0" borderId="30" xfId="0" applyFont="1" applyBorder="1" applyAlignment="1">
      <alignment horizontal="center" vertical="center"/>
    </xf>
    <xf numFmtId="0" fontId="8" fillId="0" borderId="9" xfId="0" applyFont="1" applyBorder="1" applyAlignment="1">
      <alignment horizontal="center" vertical="center"/>
    </xf>
    <xf numFmtId="0" fontId="8" fillId="0" borderId="67" xfId="0" applyFont="1" applyBorder="1" applyAlignment="1">
      <alignment horizontal="center" vertical="center"/>
    </xf>
    <xf numFmtId="0" fontId="8" fillId="0" borderId="11" xfId="0" applyFont="1" applyBorder="1" applyAlignment="1">
      <alignment horizontal="center" vertical="center"/>
    </xf>
    <xf numFmtId="0" fontId="8" fillId="0" borderId="3" xfId="0" applyFont="1" applyBorder="1" applyAlignment="1">
      <alignment horizontal="center" vertical="center"/>
    </xf>
    <xf numFmtId="57" fontId="10" fillId="0" borderId="9" xfId="2" applyNumberFormat="1" applyFont="1" applyBorder="1"/>
    <xf numFmtId="0" fontId="10" fillId="0" borderId="17" xfId="2" applyFont="1" applyBorder="1" applyAlignment="1">
      <alignment horizontal="center" vertical="center"/>
    </xf>
    <xf numFmtId="0" fontId="10" fillId="0" borderId="16" xfId="2" applyFont="1" applyBorder="1" applyAlignment="1">
      <alignment horizontal="center" vertical="center"/>
    </xf>
    <xf numFmtId="0" fontId="10" fillId="0" borderId="15" xfId="2" applyFont="1" applyBorder="1" applyAlignment="1">
      <alignment horizontal="center" vertical="center"/>
    </xf>
    <xf numFmtId="0" fontId="10" fillId="0" borderId="24" xfId="2" applyFont="1" applyBorder="1" applyAlignment="1">
      <alignment horizontal="center" vertical="center" shrinkToFit="1"/>
    </xf>
    <xf numFmtId="0" fontId="10" fillId="0" borderId="13" xfId="2" applyFont="1" applyBorder="1" applyAlignment="1">
      <alignment horizontal="center" vertical="center" shrinkToFit="1"/>
    </xf>
    <xf numFmtId="0" fontId="10" fillId="0" borderId="23" xfId="2" applyFont="1" applyBorder="1" applyAlignment="1">
      <alignment horizontal="center" vertical="center" shrinkToFit="1"/>
    </xf>
    <xf numFmtId="0" fontId="10" fillId="0" borderId="34" xfId="2" applyFont="1" applyBorder="1" applyAlignment="1">
      <alignment horizontal="center" vertical="center" shrinkToFit="1"/>
    </xf>
    <xf numFmtId="0" fontId="10" fillId="0" borderId="31" xfId="2" applyFont="1" applyBorder="1" applyAlignment="1">
      <alignment horizontal="center" vertical="center" shrinkToFit="1"/>
    </xf>
    <xf numFmtId="0" fontId="10" fillId="0" borderId="33" xfId="2" applyFont="1" applyBorder="1" applyAlignment="1">
      <alignment horizontal="center" vertical="center" shrinkToFit="1"/>
    </xf>
    <xf numFmtId="0" fontId="10" fillId="5" borderId="31" xfId="2" applyFont="1" applyFill="1" applyBorder="1" applyAlignment="1">
      <alignment vertical="center"/>
    </xf>
    <xf numFmtId="0" fontId="10" fillId="5" borderId="20" xfId="2" applyFont="1" applyFill="1" applyBorder="1" applyAlignment="1">
      <alignment vertical="center"/>
    </xf>
    <xf numFmtId="0" fontId="10" fillId="5" borderId="16" xfId="2" applyFont="1" applyFill="1" applyBorder="1" applyAlignment="1">
      <alignment vertical="center"/>
    </xf>
    <xf numFmtId="0" fontId="10" fillId="5" borderId="7" xfId="2" applyFont="1" applyFill="1" applyBorder="1" applyAlignment="1">
      <alignment vertical="center"/>
    </xf>
    <xf numFmtId="0" fontId="10" fillId="0" borderId="7" xfId="2" applyFont="1" applyBorder="1" applyAlignment="1">
      <alignment horizontal="center" vertical="center"/>
    </xf>
    <xf numFmtId="0" fontId="10" fillId="4" borderId="35" xfId="2" applyFont="1" applyFill="1" applyBorder="1" applyAlignment="1">
      <alignment horizontal="left" vertical="center" shrinkToFit="1"/>
    </xf>
    <xf numFmtId="0" fontId="10" fillId="4" borderId="28" xfId="2" applyFont="1" applyFill="1" applyBorder="1" applyAlignment="1">
      <alignment horizontal="left" vertical="center" shrinkToFit="1"/>
    </xf>
    <xf numFmtId="0" fontId="10" fillId="4" borderId="27" xfId="2" applyFont="1" applyFill="1" applyBorder="1" applyAlignment="1">
      <alignment horizontal="left" vertical="center" shrinkToFit="1"/>
    </xf>
    <xf numFmtId="0" fontId="10" fillId="4" borderId="36" xfId="2" applyFont="1" applyFill="1" applyBorder="1" applyAlignment="1">
      <alignment horizontal="left" vertical="center" shrinkToFit="1"/>
    </xf>
    <xf numFmtId="0" fontId="10" fillId="4" borderId="19" xfId="2" applyFont="1" applyFill="1" applyBorder="1" applyAlignment="1">
      <alignment horizontal="left" vertical="center" shrinkToFit="1"/>
    </xf>
    <xf numFmtId="0" fontId="10" fillId="4" borderId="21" xfId="2" applyFont="1" applyFill="1" applyBorder="1" applyAlignment="1">
      <alignment horizontal="left" vertical="center" shrinkToFit="1"/>
    </xf>
    <xf numFmtId="177" fontId="10" fillId="0" borderId="35" xfId="2" applyNumberFormat="1" applyFont="1" applyBorder="1" applyAlignment="1">
      <alignment horizontal="right" vertical="center" shrinkToFit="1"/>
    </xf>
    <xf numFmtId="177" fontId="10" fillId="0" borderId="28" xfId="2" applyNumberFormat="1" applyFont="1" applyBorder="1" applyAlignment="1">
      <alignment horizontal="right" vertical="center" shrinkToFit="1"/>
    </xf>
    <xf numFmtId="177" fontId="10" fillId="0" borderId="36" xfId="2" applyNumberFormat="1" applyFont="1" applyBorder="1" applyAlignment="1">
      <alignment horizontal="right" vertical="center" shrinkToFit="1"/>
    </xf>
    <xf numFmtId="177" fontId="10" fillId="0" borderId="19" xfId="2" applyNumberFormat="1" applyFont="1" applyBorder="1" applyAlignment="1">
      <alignment horizontal="right" vertical="center" shrinkToFit="1"/>
    </xf>
    <xf numFmtId="0" fontId="10" fillId="0" borderId="69" xfId="2" applyFont="1" applyBorder="1" applyAlignment="1">
      <alignment horizontal="center" vertical="center"/>
    </xf>
    <xf numFmtId="0" fontId="10" fillId="0" borderId="18" xfId="2" applyFont="1" applyBorder="1" applyAlignment="1">
      <alignment horizontal="center" vertical="center"/>
    </xf>
    <xf numFmtId="177" fontId="7" fillId="0" borderId="36" xfId="2" applyNumberFormat="1" applyFont="1" applyBorder="1" applyAlignment="1">
      <alignment horizontal="right" vertical="center" shrinkToFit="1"/>
    </xf>
    <xf numFmtId="177" fontId="7" fillId="0" borderId="19" xfId="2" applyNumberFormat="1" applyFont="1" applyBorder="1" applyAlignment="1">
      <alignment horizontal="right" vertical="center" shrinkToFit="1"/>
    </xf>
    <xf numFmtId="0" fontId="7" fillId="4" borderId="36" xfId="2" applyFont="1" applyFill="1" applyBorder="1" applyAlignment="1">
      <alignment horizontal="left" vertical="center" wrapText="1" shrinkToFit="1"/>
    </xf>
    <xf numFmtId="0" fontId="7" fillId="4" borderId="19" xfId="2" applyFont="1" applyFill="1" applyBorder="1" applyAlignment="1">
      <alignment horizontal="left" vertical="center" wrapText="1" shrinkToFit="1"/>
    </xf>
    <xf numFmtId="0" fontId="7" fillId="4" borderId="21" xfId="2" applyFont="1" applyFill="1" applyBorder="1" applyAlignment="1">
      <alignment horizontal="left" vertical="center" wrapText="1" shrinkToFit="1"/>
    </xf>
    <xf numFmtId="178" fontId="10" fillId="0" borderId="35" xfId="2" applyNumberFormat="1" applyFont="1" applyBorder="1" applyAlignment="1">
      <alignment horizontal="left" vertical="center" shrinkToFit="1"/>
    </xf>
    <xf numFmtId="178" fontId="10" fillId="0" borderId="28" xfId="2" applyNumberFormat="1" applyFont="1" applyBorder="1" applyAlignment="1">
      <alignment horizontal="left" vertical="center" shrinkToFit="1"/>
    </xf>
    <xf numFmtId="0" fontId="10" fillId="0" borderId="17" xfId="2" applyFont="1" applyBorder="1" applyAlignment="1">
      <alignment horizontal="center" vertical="center" shrinkToFit="1"/>
    </xf>
    <xf numFmtId="0" fontId="10" fillId="0" borderId="16" xfId="2" applyFont="1" applyBorder="1" applyAlignment="1">
      <alignment horizontal="center" vertical="center" shrinkToFit="1"/>
    </xf>
    <xf numFmtId="0" fontId="10" fillId="0" borderId="7" xfId="2" applyFont="1" applyBorder="1" applyAlignment="1">
      <alignment horizontal="center" vertical="center" shrinkToFit="1"/>
    </xf>
    <xf numFmtId="0" fontId="10" fillId="5" borderId="16" xfId="2" applyFont="1" applyFill="1" applyBorder="1" applyAlignment="1">
      <alignment horizontal="left" vertical="center"/>
    </xf>
    <xf numFmtId="0" fontId="10" fillId="5" borderId="7" xfId="2" applyFont="1" applyFill="1" applyBorder="1" applyAlignment="1">
      <alignment horizontal="left" vertical="center"/>
    </xf>
    <xf numFmtId="0" fontId="10" fillId="0" borderId="20" xfId="2" applyFont="1" applyBorder="1" applyAlignment="1">
      <alignment horizontal="center" vertical="center" shrinkToFit="1"/>
    </xf>
    <xf numFmtId="178" fontId="10" fillId="0" borderId="35" xfId="2" applyNumberFormat="1" applyFont="1" applyBorder="1" applyAlignment="1">
      <alignment horizontal="center" vertical="center" shrinkToFit="1"/>
    </xf>
    <xf numFmtId="178" fontId="10" fillId="0" borderId="28" xfId="2" applyNumberFormat="1" applyFont="1" applyBorder="1" applyAlignment="1">
      <alignment horizontal="center" vertical="center" shrinkToFit="1"/>
    </xf>
    <xf numFmtId="178" fontId="10" fillId="0" borderId="27" xfId="2" applyNumberFormat="1" applyFont="1" applyBorder="1" applyAlignment="1">
      <alignment horizontal="center" vertical="center" shrinkToFit="1"/>
    </xf>
    <xf numFmtId="178" fontId="10" fillId="0" borderId="36" xfId="2" applyNumberFormat="1" applyFont="1" applyBorder="1" applyAlignment="1">
      <alignment horizontal="center" vertical="center" shrinkToFit="1"/>
    </xf>
    <xf numFmtId="178" fontId="10" fillId="0" borderId="19" xfId="2" applyNumberFormat="1" applyFont="1" applyBorder="1" applyAlignment="1">
      <alignment horizontal="center" vertical="center" shrinkToFit="1"/>
    </xf>
    <xf numFmtId="178" fontId="10" fillId="0" borderId="21" xfId="2" applyNumberFormat="1" applyFont="1" applyBorder="1" applyAlignment="1">
      <alignment horizontal="center" vertical="center" shrinkToFit="1"/>
    </xf>
    <xf numFmtId="0" fontId="10" fillId="5" borderId="35" xfId="2" applyFont="1" applyFill="1" applyBorder="1" applyAlignment="1">
      <alignment horizontal="center" vertical="center" shrinkToFit="1"/>
    </xf>
    <xf numFmtId="0" fontId="10" fillId="5" borderId="36" xfId="2" applyFont="1" applyFill="1" applyBorder="1" applyAlignment="1">
      <alignment horizontal="center" vertical="center" shrinkToFit="1"/>
    </xf>
    <xf numFmtId="0" fontId="10" fillId="5" borderId="28" xfId="2" applyFont="1" applyFill="1" applyBorder="1" applyAlignment="1">
      <alignment horizontal="left" vertical="center" shrinkToFit="1"/>
    </xf>
    <xf numFmtId="0" fontId="10" fillId="5" borderId="27" xfId="2" applyFont="1" applyFill="1" applyBorder="1" applyAlignment="1">
      <alignment horizontal="left" vertical="center" shrinkToFit="1"/>
    </xf>
    <xf numFmtId="0" fontId="10" fillId="5" borderId="19" xfId="2" applyFont="1" applyFill="1" applyBorder="1" applyAlignment="1">
      <alignment horizontal="left" vertical="center" shrinkToFit="1"/>
    </xf>
    <xf numFmtId="0" fontId="10" fillId="5" borderId="21" xfId="2" applyFont="1" applyFill="1" applyBorder="1" applyAlignment="1">
      <alignment horizontal="left" vertical="center" shrinkToFit="1"/>
    </xf>
    <xf numFmtId="177" fontId="10" fillId="0" borderId="69" xfId="2" applyNumberFormat="1" applyFont="1" applyBorder="1" applyAlignment="1">
      <alignment horizontal="center" vertical="center" shrinkToFit="1"/>
    </xf>
    <xf numFmtId="177" fontId="10" fillId="0" borderId="18" xfId="2" applyNumberFormat="1" applyFont="1" applyBorder="1" applyAlignment="1">
      <alignment horizontal="center" vertical="center" shrinkToFit="1"/>
    </xf>
    <xf numFmtId="38" fontId="10" fillId="0" borderId="17" xfId="1" applyFont="1" applyBorder="1" applyAlignment="1">
      <alignment horizontal="right" vertical="center" shrinkToFit="1"/>
    </xf>
    <xf numFmtId="38" fontId="10" fillId="0" borderId="16" xfId="1" applyFont="1" applyBorder="1" applyAlignment="1">
      <alignment horizontal="right" vertical="center" shrinkToFit="1"/>
    </xf>
    <xf numFmtId="0" fontId="10" fillId="5" borderId="16" xfId="2" applyFont="1" applyFill="1" applyBorder="1" applyAlignment="1">
      <alignment vertical="center" shrinkToFit="1"/>
    </xf>
    <xf numFmtId="0" fontId="10" fillId="5" borderId="7" xfId="2" applyFont="1" applyFill="1" applyBorder="1" applyAlignment="1">
      <alignment vertical="center" shrinkToFit="1"/>
    </xf>
    <xf numFmtId="0" fontId="10" fillId="5" borderId="13" xfId="2" applyFont="1" applyFill="1" applyBorder="1" applyAlignment="1">
      <alignment vertical="center"/>
    </xf>
    <xf numFmtId="0" fontId="10" fillId="5" borderId="12" xfId="2" applyFont="1" applyFill="1" applyBorder="1" applyAlignment="1">
      <alignment vertical="center"/>
    </xf>
    <xf numFmtId="0" fontId="10" fillId="5" borderId="31" xfId="2" applyFont="1" applyFill="1" applyBorder="1" applyAlignment="1">
      <alignment vertical="center" shrinkToFit="1"/>
    </xf>
    <xf numFmtId="0" fontId="10" fillId="5" borderId="20" xfId="2" applyFont="1" applyFill="1" applyBorder="1" applyAlignment="1">
      <alignment vertical="center" shrinkToFit="1"/>
    </xf>
    <xf numFmtId="178" fontId="10" fillId="0" borderId="17" xfId="2" applyNumberFormat="1" applyFont="1" applyBorder="1" applyAlignment="1">
      <alignment horizontal="center" vertical="center" shrinkToFit="1"/>
    </xf>
    <xf numFmtId="178" fontId="10" fillId="0" borderId="16" xfId="2" applyNumberFormat="1" applyFont="1" applyBorder="1" applyAlignment="1">
      <alignment horizontal="center" vertical="center" shrinkToFit="1"/>
    </xf>
    <xf numFmtId="178" fontId="10" fillId="0" borderId="7" xfId="2" applyNumberFormat="1" applyFont="1" applyBorder="1" applyAlignment="1">
      <alignment horizontal="center" vertical="center" shrinkToFit="1"/>
    </xf>
    <xf numFmtId="0" fontId="10" fillId="0" borderId="24" xfId="0" applyFont="1" applyBorder="1" applyAlignment="1">
      <alignment horizontal="center" vertical="center" shrinkToFit="1"/>
    </xf>
    <xf numFmtId="0" fontId="10" fillId="0" borderId="13" xfId="0" applyFont="1" applyBorder="1" applyAlignment="1">
      <alignment horizontal="center" vertical="center" shrinkToFit="1"/>
    </xf>
    <xf numFmtId="0" fontId="10" fillId="0" borderId="12" xfId="0" applyFont="1" applyBorder="1" applyAlignment="1">
      <alignment horizontal="center" vertical="center" shrinkToFit="1"/>
    </xf>
    <xf numFmtId="0" fontId="10" fillId="0" borderId="23" xfId="0" applyFont="1" applyBorder="1" applyAlignment="1">
      <alignment horizontal="center" vertical="center" shrinkToFit="1"/>
    </xf>
    <xf numFmtId="177" fontId="10" fillId="0" borderId="17" xfId="2" applyNumberFormat="1" applyFont="1" applyBorder="1" applyAlignment="1">
      <alignment vertical="center" shrinkToFit="1"/>
    </xf>
    <xf numFmtId="177" fontId="10" fillId="0" borderId="16" xfId="2" applyNumberFormat="1" applyFont="1" applyBorder="1" applyAlignment="1">
      <alignment vertical="center" shrinkToFit="1"/>
    </xf>
    <xf numFmtId="0" fontId="10" fillId="0" borderId="35" xfId="2" applyFont="1" applyBorder="1" applyAlignment="1">
      <alignment horizontal="center" vertical="center" shrinkToFit="1"/>
    </xf>
    <xf numFmtId="0" fontId="10" fillId="0" borderId="28" xfId="2" applyFont="1" applyBorder="1" applyAlignment="1">
      <alignment horizontal="center" vertical="center" shrinkToFit="1"/>
    </xf>
    <xf numFmtId="0" fontId="10" fillId="0" borderId="27" xfId="2" applyFont="1" applyBorder="1" applyAlignment="1">
      <alignment horizontal="center" vertical="center" shrinkToFit="1"/>
    </xf>
    <xf numFmtId="0" fontId="10" fillId="5" borderId="17" xfId="0" applyFont="1" applyFill="1" applyBorder="1" applyAlignment="1">
      <alignment horizontal="center" vertical="center" shrinkToFit="1"/>
    </xf>
    <xf numFmtId="0" fontId="10" fillId="5" borderId="16" xfId="0" applyFont="1" applyFill="1" applyBorder="1" applyAlignment="1">
      <alignment horizontal="center" vertical="center" shrinkToFit="1"/>
    </xf>
    <xf numFmtId="0" fontId="10" fillId="5" borderId="7" xfId="0" applyFont="1" applyFill="1" applyBorder="1" applyAlignment="1">
      <alignment horizontal="center" vertical="center" shrinkToFit="1"/>
    </xf>
    <xf numFmtId="0" fontId="10" fillId="5" borderId="5" xfId="0" applyFont="1" applyFill="1" applyBorder="1" applyAlignment="1">
      <alignment horizontal="center" vertical="center"/>
    </xf>
    <xf numFmtId="0" fontId="10" fillId="5" borderId="22" xfId="0" applyFont="1" applyFill="1" applyBorder="1" applyAlignment="1">
      <alignment horizontal="center" vertical="center"/>
    </xf>
    <xf numFmtId="0" fontId="10" fillId="5" borderId="28" xfId="0" applyFont="1" applyFill="1" applyBorder="1" applyAlignment="1">
      <alignment vertical="center" shrinkToFit="1"/>
    </xf>
    <xf numFmtId="0" fontId="10" fillId="5" borderId="27" xfId="0" applyFont="1" applyFill="1" applyBorder="1" applyAlignment="1">
      <alignment vertical="center" shrinkToFit="1"/>
    </xf>
    <xf numFmtId="0" fontId="10" fillId="5" borderId="9" xfId="0" applyFont="1" applyFill="1" applyBorder="1" applyAlignment="1">
      <alignment vertical="center" shrinkToFit="1"/>
    </xf>
    <xf numFmtId="0" fontId="10" fillId="5" borderId="14" xfId="0" applyFont="1" applyFill="1" applyBorder="1" applyAlignment="1">
      <alignment vertical="center" shrinkToFit="1"/>
    </xf>
    <xf numFmtId="0" fontId="10" fillId="5" borderId="0" xfId="0" applyFont="1" applyFill="1" applyAlignment="1">
      <alignment horizontal="left" vertical="center" shrinkToFit="1"/>
    </xf>
    <xf numFmtId="0" fontId="10" fillId="5" borderId="26" xfId="0" applyFont="1" applyFill="1" applyBorder="1" applyAlignment="1">
      <alignment horizontal="left" vertical="center" shrinkToFit="1"/>
    </xf>
    <xf numFmtId="0" fontId="10" fillId="5" borderId="19" xfId="0" applyFont="1" applyFill="1" applyBorder="1" applyAlignment="1">
      <alignment horizontal="left" vertical="center" shrinkToFit="1"/>
    </xf>
    <xf numFmtId="0" fontId="10" fillId="5" borderId="21" xfId="0" applyFont="1" applyFill="1" applyBorder="1" applyAlignment="1">
      <alignment horizontal="left" vertical="center" shrinkToFit="1"/>
    </xf>
    <xf numFmtId="20" fontId="10" fillId="0" borderId="17" xfId="0" applyNumberFormat="1" applyFont="1" applyBorder="1" applyAlignment="1">
      <alignment horizontal="center" vertical="center" shrinkToFit="1"/>
    </xf>
    <xf numFmtId="20" fontId="10" fillId="0" borderId="16" xfId="0" applyNumberFormat="1" applyFont="1" applyBorder="1" applyAlignment="1">
      <alignment horizontal="center" vertical="center" shrinkToFit="1"/>
    </xf>
    <xf numFmtId="20" fontId="10" fillId="0" borderId="7" xfId="0" applyNumberFormat="1" applyFont="1" applyBorder="1" applyAlignment="1">
      <alignment horizontal="center" vertical="center" shrinkToFit="1"/>
    </xf>
    <xf numFmtId="177" fontId="10" fillId="0" borderId="16" xfId="0" applyNumberFormat="1" applyFont="1" applyBorder="1" applyAlignment="1">
      <alignment vertical="center" shrinkToFit="1"/>
    </xf>
    <xf numFmtId="177" fontId="10" fillId="0" borderId="17" xfId="0" applyNumberFormat="1" applyFont="1" applyBorder="1" applyAlignment="1">
      <alignment vertical="center" shrinkToFit="1"/>
    </xf>
    <xf numFmtId="177" fontId="10" fillId="0" borderId="13" xfId="0" applyNumberFormat="1" applyFont="1" applyBorder="1" applyAlignment="1">
      <alignment vertical="center" shrinkToFit="1"/>
    </xf>
    <xf numFmtId="0" fontId="10" fillId="0" borderId="34" xfId="2" applyFont="1" applyBorder="1" applyAlignment="1">
      <alignment horizontal="left" vertical="center" indent="1"/>
    </xf>
    <xf numFmtId="0" fontId="10" fillId="0" borderId="31" xfId="2" applyFont="1" applyBorder="1" applyAlignment="1">
      <alignment horizontal="left" vertical="center" indent="1"/>
    </xf>
    <xf numFmtId="0" fontId="10" fillId="0" borderId="33" xfId="2" applyFont="1" applyBorder="1" applyAlignment="1">
      <alignment horizontal="left" vertical="center" indent="1"/>
    </xf>
    <xf numFmtId="0" fontId="10" fillId="0" borderId="36" xfId="2" applyFont="1" applyBorder="1" applyAlignment="1">
      <alignment horizontal="left" vertical="center" indent="1"/>
    </xf>
    <xf numFmtId="0" fontId="10" fillId="0" borderId="19" xfId="2" applyFont="1" applyBorder="1" applyAlignment="1">
      <alignment horizontal="left" vertical="center" indent="1"/>
    </xf>
    <xf numFmtId="0" fontId="10" fillId="0" borderId="18" xfId="2" applyFont="1" applyBorder="1" applyAlignment="1">
      <alignment horizontal="left" vertical="center" indent="1"/>
    </xf>
    <xf numFmtId="0" fontId="10" fillId="5" borderId="13" xfId="2" applyFont="1" applyFill="1" applyBorder="1" applyAlignment="1">
      <alignment horizontal="left" vertical="center"/>
    </xf>
    <xf numFmtId="0" fontId="10" fillId="5" borderId="12" xfId="2" applyFont="1" applyFill="1" applyBorder="1" applyAlignment="1">
      <alignment horizontal="left" vertical="center"/>
    </xf>
    <xf numFmtId="0" fontId="10" fillId="0" borderId="15" xfId="2" applyFont="1" applyBorder="1" applyAlignment="1">
      <alignment horizontal="center" vertical="center" shrinkToFit="1"/>
    </xf>
    <xf numFmtId="0" fontId="10" fillId="0" borderId="34" xfId="2" applyFont="1" applyBorder="1" applyAlignment="1">
      <alignment horizontal="center" vertical="center"/>
    </xf>
    <xf numFmtId="0" fontId="10" fillId="0" borderId="31" xfId="2" applyFont="1" applyBorder="1" applyAlignment="1">
      <alignment horizontal="center" vertical="center"/>
    </xf>
    <xf numFmtId="0" fontId="10" fillId="0" borderId="33" xfId="2" applyFont="1" applyBorder="1" applyAlignment="1">
      <alignment horizontal="center" vertical="center"/>
    </xf>
    <xf numFmtId="0" fontId="10" fillId="5" borderId="15" xfId="0" applyFont="1" applyFill="1" applyBorder="1" applyAlignment="1">
      <alignment horizontal="center" vertical="center" shrinkToFit="1"/>
    </xf>
    <xf numFmtId="0" fontId="10" fillId="10" borderId="2" xfId="2" applyFont="1" applyFill="1" applyBorder="1" applyAlignment="1">
      <alignment horizontal="center" vertical="center"/>
    </xf>
    <xf numFmtId="0" fontId="10" fillId="10" borderId="11" xfId="2" applyFont="1" applyFill="1" applyBorder="1" applyAlignment="1">
      <alignment horizontal="center" vertical="center"/>
    </xf>
    <xf numFmtId="0" fontId="10" fillId="10" borderId="49" xfId="2" applyFont="1" applyFill="1" applyBorder="1" applyAlignment="1">
      <alignment horizontal="center" vertical="center"/>
    </xf>
    <xf numFmtId="177" fontId="10" fillId="0" borderId="35" xfId="2" applyNumberFormat="1" applyFont="1" applyBorder="1" applyAlignment="1">
      <alignment vertical="center" shrinkToFit="1"/>
    </xf>
    <xf numFmtId="177" fontId="10" fillId="0" borderId="28" xfId="2" applyNumberFormat="1" applyFont="1" applyBorder="1" applyAlignment="1">
      <alignment vertical="center" shrinkToFit="1"/>
    </xf>
    <xf numFmtId="0" fontId="10" fillId="5" borderId="29" xfId="2" applyFont="1" applyFill="1" applyBorder="1" applyAlignment="1">
      <alignment horizontal="center" vertical="center"/>
    </xf>
    <xf numFmtId="0" fontId="10" fillId="5" borderId="22" xfId="2" applyFont="1" applyFill="1" applyBorder="1" applyAlignment="1">
      <alignment horizontal="center" vertical="center"/>
    </xf>
    <xf numFmtId="0" fontId="10" fillId="0" borderId="36" xfId="2" applyFont="1" applyBorder="1" applyAlignment="1">
      <alignment horizontal="left" vertical="center" shrinkToFit="1"/>
    </xf>
    <xf numFmtId="0" fontId="10" fillId="0" borderId="19" xfId="2" applyFont="1" applyBorder="1" applyAlignment="1">
      <alignment horizontal="left" vertical="center" shrinkToFit="1"/>
    </xf>
    <xf numFmtId="177" fontId="10" fillId="0" borderId="19" xfId="0" applyNumberFormat="1" applyFont="1" applyBorder="1" applyAlignment="1">
      <alignment vertical="center" shrinkToFit="1"/>
    </xf>
    <xf numFmtId="177" fontId="10" fillId="0" borderId="24" xfId="2" applyNumberFormat="1" applyFont="1" applyBorder="1" applyAlignment="1">
      <alignment vertical="center" shrinkToFit="1"/>
    </xf>
    <xf numFmtId="177" fontId="10" fillId="0" borderId="13" xfId="2" applyNumberFormat="1" applyFont="1" applyBorder="1" applyAlignment="1">
      <alignment vertical="center" shrinkToFit="1"/>
    </xf>
    <xf numFmtId="177" fontId="10" fillId="0" borderId="65" xfId="2" applyNumberFormat="1" applyFont="1" applyBorder="1" applyAlignment="1">
      <alignment vertical="center" shrinkToFit="1"/>
    </xf>
    <xf numFmtId="177" fontId="10" fillId="0" borderId="11" xfId="2" applyNumberFormat="1" applyFont="1" applyBorder="1" applyAlignment="1">
      <alignment vertical="center" shrinkToFit="1"/>
    </xf>
    <xf numFmtId="0" fontId="10" fillId="4" borderId="29" xfId="2" applyFont="1" applyFill="1" applyBorder="1" applyAlignment="1">
      <alignment horizontal="center" vertical="center" shrinkToFit="1"/>
    </xf>
    <xf numFmtId="0" fontId="10" fillId="4" borderId="28" xfId="2" applyFont="1" applyFill="1" applyBorder="1" applyAlignment="1">
      <alignment horizontal="center" vertical="center" shrinkToFit="1"/>
    </xf>
    <xf numFmtId="0" fontId="10" fillId="4" borderId="27" xfId="2" applyFont="1" applyFill="1" applyBorder="1" applyAlignment="1">
      <alignment horizontal="center" vertical="center" shrinkToFit="1"/>
    </xf>
    <xf numFmtId="0" fontId="10" fillId="4" borderId="5" xfId="2" applyFont="1" applyFill="1" applyBorder="1" applyAlignment="1">
      <alignment horizontal="center" vertical="center" shrinkToFit="1"/>
    </xf>
    <xf numFmtId="0" fontId="10" fillId="4" borderId="0" xfId="2" applyFont="1" applyFill="1" applyBorder="1" applyAlignment="1">
      <alignment horizontal="center" vertical="center" shrinkToFit="1"/>
    </xf>
    <xf numFmtId="0" fontId="10" fillId="4" borderId="26" xfId="2" applyFont="1" applyFill="1" applyBorder="1" applyAlignment="1">
      <alignment horizontal="center" vertical="center" shrinkToFit="1"/>
    </xf>
    <xf numFmtId="0" fontId="10" fillId="4" borderId="0" xfId="2" applyFont="1" applyFill="1" applyAlignment="1">
      <alignment horizontal="center" vertical="center" shrinkToFit="1"/>
    </xf>
    <xf numFmtId="0" fontId="10" fillId="4" borderId="4" xfId="2" applyFont="1" applyFill="1" applyBorder="1" applyAlignment="1">
      <alignment horizontal="center" vertical="center" shrinkToFit="1"/>
    </xf>
    <xf numFmtId="0" fontId="10" fillId="4" borderId="9" xfId="2" applyFont="1" applyFill="1" applyBorder="1" applyAlignment="1">
      <alignment horizontal="center" vertical="center" shrinkToFit="1"/>
    </xf>
    <xf numFmtId="0" fontId="10" fillId="4" borderId="14" xfId="2" applyFont="1" applyFill="1" applyBorder="1" applyAlignment="1">
      <alignment horizontal="center" vertical="center" shrinkToFit="1"/>
    </xf>
    <xf numFmtId="0" fontId="10" fillId="4" borderId="35" xfId="2" applyFont="1" applyFill="1" applyBorder="1" applyAlignment="1">
      <alignment vertical="center" shrinkToFit="1"/>
    </xf>
    <xf numFmtId="0" fontId="10" fillId="4" borderId="28" xfId="2" applyFont="1" applyFill="1" applyBorder="1" applyAlignment="1">
      <alignment vertical="center" shrinkToFit="1"/>
    </xf>
    <xf numFmtId="0" fontId="10" fillId="4" borderId="27" xfId="2" applyFont="1" applyFill="1" applyBorder="1" applyAlignment="1">
      <alignment vertical="center" shrinkToFit="1"/>
    </xf>
    <xf numFmtId="0" fontId="10" fillId="4" borderId="16" xfId="2" applyFont="1" applyFill="1" applyBorder="1" applyAlignment="1">
      <alignment vertical="center" shrinkToFit="1"/>
    </xf>
    <xf numFmtId="0" fontId="10" fillId="4" borderId="7" xfId="2" applyFont="1" applyFill="1" applyBorder="1" applyAlignment="1">
      <alignment vertical="center" shrinkToFit="1"/>
    </xf>
    <xf numFmtId="0" fontId="10" fillId="4" borderId="13" xfId="2" applyFont="1" applyFill="1" applyBorder="1" applyAlignment="1">
      <alignment vertical="center" shrinkToFit="1"/>
    </xf>
    <xf numFmtId="0" fontId="10" fillId="4" borderId="12" xfId="2" applyFont="1" applyFill="1" applyBorder="1" applyAlignment="1">
      <alignment vertical="center" shrinkToFit="1"/>
    </xf>
    <xf numFmtId="0" fontId="10" fillId="5" borderId="29" xfId="0" applyFont="1" applyFill="1" applyBorder="1">
      <alignment vertical="center"/>
    </xf>
    <xf numFmtId="0" fontId="10" fillId="5" borderId="4" xfId="0" applyFont="1" applyFill="1" applyBorder="1">
      <alignment vertical="center"/>
    </xf>
  </cellXfs>
  <cellStyles count="7">
    <cellStyle name="パーセント 2" xfId="3" xr:uid="{5A0522AF-8A41-4388-AC9C-5BE4AB8A8681}"/>
    <cellStyle name="桁区切り" xfId="1" builtinId="6"/>
    <cellStyle name="桁区切り 2" xfId="6" xr:uid="{F437B6ED-0586-4B3F-A695-7ACE0230AF37}"/>
    <cellStyle name="標準" xfId="0" builtinId="0"/>
    <cellStyle name="標準 2" xfId="2" xr:uid="{6A6A5A49-F555-4B4E-B141-98F38D32F4F1}"/>
    <cellStyle name="標準 2 2" xfId="5" xr:uid="{399F98D2-AFC2-43D0-AC10-14E7BE38AA7A}"/>
    <cellStyle name="標準 3" xfId="4" xr:uid="{A36D9B69-CEB0-47F3-867C-3BEEE9972E18}"/>
  </cellStyles>
  <dxfs count="107">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5" tint="0.39994506668294322"/>
        </patternFill>
      </fill>
    </dxf>
    <dxf>
      <fill>
        <patternFill>
          <bgColor theme="5" tint="0.3999450666829432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5" tint="0.3999450666829432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5" tint="0.39994506668294322"/>
        </patternFill>
      </fill>
    </dxf>
    <dxf>
      <fill>
        <patternFill>
          <bgColor theme="5" tint="0.3999450666829432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5" tint="0.39994506668294322"/>
        </patternFill>
      </fill>
    </dxf>
  </dxfs>
  <tableStyles count="0" defaultTableStyle="TableStyleMedium2" defaultPivotStyle="PivotStyleLight16"/>
  <colors>
    <mruColors>
      <color rgb="FFE7E6E6"/>
      <color rgb="FFF7FBF3"/>
      <color rgb="FFFBFDF9"/>
      <color rgb="FFF4F9F1"/>
      <color rgb="FFF1F7ED"/>
      <color rgb="FFF9FBF7"/>
      <color rgb="FFE2EFDA"/>
      <color rgb="FFD0EDF4"/>
      <color rgb="FF22798E"/>
      <color rgb="FFD5A72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Drop" dropLines="30" dropStyle="combo" dx="26" fmlaLink="$BB$1" fmlaRange="$BB$2:$BB$324" noThreeD="1" sel="1" val="0"/>
</file>

<file path=xl/drawings/drawing1.xml><?xml version="1.0" encoding="utf-8"?>
<xdr:wsDr xmlns:xdr="http://schemas.openxmlformats.org/drawingml/2006/spreadsheetDrawing" xmlns:a="http://schemas.openxmlformats.org/drawingml/2006/main">
  <xdr:twoCellAnchor>
    <xdr:from>
      <xdr:col>2</xdr:col>
      <xdr:colOff>1660152</xdr:colOff>
      <xdr:row>124</xdr:row>
      <xdr:rowOff>302558</xdr:rowOff>
    </xdr:from>
    <xdr:to>
      <xdr:col>2</xdr:col>
      <xdr:colOff>2342030</xdr:colOff>
      <xdr:row>125</xdr:row>
      <xdr:rowOff>0</xdr:rowOff>
    </xdr:to>
    <xdr:sp macro="" textlink="">
      <xdr:nvSpPr>
        <xdr:cNvPr id="5" name="四角形: 角を丸くする 4">
          <a:extLst>
            <a:ext uri="{FF2B5EF4-FFF2-40B4-BE49-F238E27FC236}">
              <a16:creationId xmlns:a16="http://schemas.microsoft.com/office/drawing/2014/main" id="{00000000-0008-0000-0200-000005000000}"/>
            </a:ext>
          </a:extLst>
        </xdr:cNvPr>
        <xdr:cNvSpPr/>
      </xdr:nvSpPr>
      <xdr:spPr>
        <a:xfrm>
          <a:off x="3139328" y="40755793"/>
          <a:ext cx="681878" cy="324971"/>
        </a:xfrm>
        <a:prstGeom prst="roundRect">
          <a:avLst/>
        </a:prstGeom>
        <a:solidFill>
          <a:schemeClr val="accent1">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b="0">
              <a:solidFill>
                <a:schemeClr val="tx1"/>
              </a:solidFill>
            </a:rPr>
            <a:t>除外</a:t>
          </a:r>
        </a:p>
      </xdr:txBody>
    </xdr:sp>
    <xdr:clientData/>
  </xdr:twoCellAnchor>
  <xdr:twoCellAnchor>
    <xdr:from>
      <xdr:col>2</xdr:col>
      <xdr:colOff>1656342</xdr:colOff>
      <xdr:row>141</xdr:row>
      <xdr:rowOff>302558</xdr:rowOff>
    </xdr:from>
    <xdr:to>
      <xdr:col>2</xdr:col>
      <xdr:colOff>2345840</xdr:colOff>
      <xdr:row>142</xdr:row>
      <xdr:rowOff>1905</xdr:rowOff>
    </xdr:to>
    <xdr:sp macro="" textlink="">
      <xdr:nvSpPr>
        <xdr:cNvPr id="6" name="四角形: 角を丸くする 5">
          <a:extLst>
            <a:ext uri="{FF2B5EF4-FFF2-40B4-BE49-F238E27FC236}">
              <a16:creationId xmlns:a16="http://schemas.microsoft.com/office/drawing/2014/main" id="{00000000-0008-0000-0200-000006000000}"/>
            </a:ext>
          </a:extLst>
        </xdr:cNvPr>
        <xdr:cNvSpPr/>
      </xdr:nvSpPr>
      <xdr:spPr>
        <a:xfrm>
          <a:off x="3236371" y="46717323"/>
          <a:ext cx="689498" cy="326876"/>
        </a:xfrm>
        <a:prstGeom prst="roundRect">
          <a:avLst/>
        </a:prstGeom>
        <a:solidFill>
          <a:schemeClr val="accent1">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b="0">
              <a:solidFill>
                <a:schemeClr val="tx1"/>
              </a:solidFill>
            </a:rPr>
            <a:t>除外</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92053</xdr:colOff>
      <xdr:row>1</xdr:row>
      <xdr:rowOff>0</xdr:rowOff>
    </xdr:from>
    <xdr:to>
      <xdr:col>40</xdr:col>
      <xdr:colOff>11206</xdr:colOff>
      <xdr:row>2</xdr:row>
      <xdr:rowOff>355495</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8328377" y="235324"/>
          <a:ext cx="2081888" cy="702877"/>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latin typeface="BIZ UDPゴシック" panose="020B0400000000000000" pitchFamily="50" charset="-128"/>
              <a:ea typeface="BIZ UDPゴシック" panose="020B0400000000000000" pitchFamily="50" charset="-128"/>
            </a:rPr>
            <a:t>プルダウンで施設を</a:t>
          </a:r>
          <a:endParaRPr kumimoji="1" lang="en-US" altLang="ja-JP" sz="1100" b="0">
            <a:latin typeface="BIZ UDPゴシック" panose="020B0400000000000000" pitchFamily="50" charset="-128"/>
            <a:ea typeface="BIZ UDPゴシック" panose="020B0400000000000000" pitchFamily="50" charset="-128"/>
          </a:endParaRPr>
        </a:p>
        <a:p>
          <a:pPr algn="ctr"/>
          <a:r>
            <a:rPr kumimoji="1" lang="ja-JP" altLang="en-US" sz="1100" b="0">
              <a:latin typeface="BIZ UDPゴシック" panose="020B0400000000000000" pitchFamily="50" charset="-128"/>
              <a:ea typeface="BIZ UDPゴシック" panose="020B0400000000000000" pitchFamily="50" charset="-128"/>
            </a:rPr>
            <a:t>選択してください。</a:t>
          </a:r>
          <a:endParaRPr kumimoji="1" lang="en-US" altLang="ja-JP" sz="1100" b="0">
            <a:latin typeface="BIZ UDPゴシック" panose="020B0400000000000000" pitchFamily="50" charset="-128"/>
            <a:ea typeface="BIZ UDPゴシック" panose="020B0400000000000000" pitchFamily="50" charset="-128"/>
          </a:endParaRPr>
        </a:p>
        <a:p>
          <a:pPr algn="ctr"/>
          <a:r>
            <a:rPr kumimoji="1" lang="ja-JP" altLang="en-US" sz="1100" b="0">
              <a:latin typeface="BIZ UDPゴシック" panose="020B0400000000000000" pitchFamily="50" charset="-128"/>
              <a:ea typeface="BIZ UDPゴシック" panose="020B0400000000000000" pitchFamily="50" charset="-128"/>
            </a:rPr>
            <a:t>　（</a:t>
          </a:r>
          <a:r>
            <a:rPr kumimoji="1" lang="en-US" altLang="ja-JP" sz="1100" b="0">
              <a:latin typeface="BIZ UDPゴシック" panose="020B0400000000000000" pitchFamily="50" charset="-128"/>
              <a:ea typeface="BIZ UDPゴシック" panose="020B0400000000000000" pitchFamily="50" charset="-128"/>
            </a:rPr>
            <a:t>50</a:t>
          </a:r>
          <a:r>
            <a:rPr kumimoji="1" lang="ja-JP" altLang="en-US" sz="1100" b="0">
              <a:latin typeface="BIZ UDPゴシック" panose="020B0400000000000000" pitchFamily="50" charset="-128"/>
              <a:ea typeface="BIZ UDPゴシック" panose="020B0400000000000000" pitchFamily="50" charset="-128"/>
            </a:rPr>
            <a:t>音順）</a:t>
          </a:r>
        </a:p>
      </xdr:txBody>
    </xdr:sp>
    <xdr:clientData/>
  </xdr:twoCellAnchor>
  <mc:AlternateContent xmlns:mc="http://schemas.openxmlformats.org/markup-compatibility/2006">
    <mc:Choice xmlns:a14="http://schemas.microsoft.com/office/drawing/2010/main" Requires="a14">
      <xdr:twoCellAnchor editAs="oneCell">
        <xdr:from>
          <xdr:col>35</xdr:col>
          <xdr:colOff>99060</xdr:colOff>
          <xdr:row>3</xdr:row>
          <xdr:rowOff>22860</xdr:rowOff>
        </xdr:from>
        <xdr:to>
          <xdr:col>40</xdr:col>
          <xdr:colOff>22860</xdr:colOff>
          <xdr:row>4</xdr:row>
          <xdr:rowOff>22860</xdr:rowOff>
        </xdr:to>
        <xdr:sp macro="" textlink="">
          <xdr:nvSpPr>
            <xdr:cNvPr id="3077" name="Drop Down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38</xdr:col>
      <xdr:colOff>408107</xdr:colOff>
      <xdr:row>2</xdr:row>
      <xdr:rowOff>21393</xdr:rowOff>
    </xdr:from>
    <xdr:to>
      <xdr:col>39</xdr:col>
      <xdr:colOff>205116</xdr:colOff>
      <xdr:row>2</xdr:row>
      <xdr:rowOff>274350</xdr:rowOff>
    </xdr:to>
    <xdr:sp macro="" textlink="">
      <xdr:nvSpPr>
        <xdr:cNvPr id="2" name="矢印: 下 1">
          <a:extLst>
            <a:ext uri="{FF2B5EF4-FFF2-40B4-BE49-F238E27FC236}">
              <a16:creationId xmlns:a16="http://schemas.microsoft.com/office/drawing/2014/main" id="{00000000-0008-0000-0300-000002000000}"/>
            </a:ext>
          </a:extLst>
        </xdr:cNvPr>
        <xdr:cNvSpPr/>
      </xdr:nvSpPr>
      <xdr:spPr>
        <a:xfrm>
          <a:off x="10157225" y="604099"/>
          <a:ext cx="211626" cy="252957"/>
        </a:xfrm>
        <a:prstGeom prst="downArrow">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95871</xdr:colOff>
      <xdr:row>26</xdr:row>
      <xdr:rowOff>145295</xdr:rowOff>
    </xdr:from>
    <xdr:to>
      <xdr:col>34</xdr:col>
      <xdr:colOff>172536</xdr:colOff>
      <xdr:row>28</xdr:row>
      <xdr:rowOff>73214</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6833555" y="9038637"/>
          <a:ext cx="1520455" cy="288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Pゴシック" panose="020B0400000000000000" pitchFamily="50" charset="-128"/>
              <a:ea typeface="BIZ UDPゴシック" panose="020B0400000000000000" pitchFamily="50" charset="-128"/>
            </a:rPr>
            <a:t>（　</a:t>
          </a:r>
          <a:r>
            <a:rPr kumimoji="1" lang="ja-JP" altLang="en-US" sz="1100" baseline="0">
              <a:latin typeface="BIZ UDPゴシック" panose="020B0400000000000000" pitchFamily="50" charset="-128"/>
              <a:ea typeface="BIZ UDPゴシック" panose="020B0400000000000000" pitchFamily="50" charset="-128"/>
            </a:rPr>
            <a:t>　</a:t>
          </a:r>
          <a:r>
            <a:rPr kumimoji="1" lang="ja-JP" altLang="en-US" sz="1100">
              <a:latin typeface="BIZ UDPゴシック" panose="020B0400000000000000" pitchFamily="50" charset="-128"/>
              <a:ea typeface="BIZ UDPゴシック" panose="020B0400000000000000" pitchFamily="50" charset="-128"/>
            </a:rPr>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externalLinkPath" Target="file:///C:\Users\gyokan\Desktop\R5&#24180;&#24230;&#20837;&#21147;&#29992;\&#20844;&#20849;&#26045;&#35373;&#12459;&#12523;&#12486;&#65288;&#25913;&#26696;2&#65289;.xlsx"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9744A-C825-4093-8AEA-34EE1F66A5D7}">
  <sheetPr>
    <tabColor theme="4" tint="0.79998168889431442"/>
    <pageSetUpPr fitToPage="1"/>
  </sheetPr>
  <dimension ref="A1:BP334"/>
  <sheetViews>
    <sheetView view="pageBreakPreview" zoomScale="90" zoomScaleNormal="85" zoomScaleSheetLayoutView="90" workbookViewId="0">
      <pane xSplit="2" ySplit="2" topLeftCell="C3" activePane="bottomRight" state="frozen"/>
      <selection pane="topRight" activeCell="D1" sqref="D1"/>
      <selection pane="bottomLeft" activeCell="A4" sqref="A4"/>
      <selection pane="bottomRight" activeCell="B3" sqref="B3"/>
    </sheetView>
  </sheetViews>
  <sheetFormatPr defaultColWidth="9" defaultRowHeight="12"/>
  <cols>
    <col min="1" max="1" width="9.8984375" style="108" customWidth="1"/>
    <col min="2" max="2" width="32.59765625" style="1" customWidth="1"/>
    <col min="3" max="3" width="10.5" style="109" customWidth="1"/>
    <col min="4" max="4" width="23.5" style="2" customWidth="1"/>
    <col min="5" max="6" width="16.09765625" style="110" customWidth="1"/>
    <col min="7" max="7" width="21.3984375" style="110" customWidth="1"/>
    <col min="8" max="8" width="12.69921875" style="111" customWidth="1"/>
    <col min="9" max="12" width="10.5" style="112" customWidth="1"/>
    <col min="13" max="13" width="8.5" style="111" customWidth="1"/>
    <col min="14" max="14" width="30" style="2" customWidth="1"/>
    <col min="15" max="15" width="13.8984375" style="111" customWidth="1"/>
    <col min="16" max="16" width="14.5" style="113" customWidth="1"/>
    <col min="17" max="17" width="14.5" style="114" customWidth="1"/>
    <col min="18" max="18" width="15.5" style="115" customWidth="1"/>
    <col min="19" max="19" width="22.5" style="116" customWidth="1"/>
    <col min="20" max="20" width="9" style="111" customWidth="1"/>
    <col min="21" max="21" width="23.8984375" style="111" customWidth="1"/>
    <col min="22" max="23" width="19.5" style="110" customWidth="1"/>
    <col min="24" max="24" width="19.5" style="111" customWidth="1"/>
    <col min="25" max="25" width="12.3984375" style="111" customWidth="1"/>
    <col min="26" max="27" width="10.09765625" style="117" customWidth="1"/>
    <col min="28" max="31" width="21.19921875" style="118" customWidth="1"/>
    <col min="32" max="32" width="12.8984375" style="111" customWidth="1"/>
    <col min="33" max="34" width="11.59765625" style="2" customWidth="1"/>
    <col min="35" max="35" width="23" style="119" customWidth="1"/>
    <col min="36" max="36" width="7.19921875" style="111" customWidth="1"/>
    <col min="37" max="37" width="6.59765625" style="111" customWidth="1"/>
    <col min="38" max="38" width="23.5" style="111" bestFit="1" customWidth="1"/>
    <col min="39" max="39" width="11.19921875" style="111" customWidth="1"/>
    <col min="40" max="52" width="12.09765625" style="111" customWidth="1"/>
    <col min="53" max="53" width="12.09765625" style="2" customWidth="1"/>
    <col min="54" max="55" width="12.09765625" style="111" customWidth="1"/>
    <col min="56" max="56" width="12.69921875" style="111" customWidth="1"/>
    <col min="57" max="68" width="12.09765625" style="111" customWidth="1"/>
    <col min="69" max="69" width="2.3984375" style="2" customWidth="1"/>
    <col min="70" max="16384" width="9" style="2"/>
  </cols>
  <sheetData>
    <row r="1" spans="1:68" ht="21" customHeight="1">
      <c r="A1" s="120" t="s">
        <v>1271</v>
      </c>
      <c r="B1" s="120"/>
      <c r="C1" s="121"/>
      <c r="D1" s="120"/>
      <c r="E1" s="120"/>
      <c r="F1" s="120"/>
      <c r="G1" s="120"/>
      <c r="H1" s="122"/>
      <c r="I1" s="121"/>
      <c r="J1" s="123"/>
      <c r="K1" s="123"/>
      <c r="L1" s="123"/>
      <c r="M1" s="120"/>
      <c r="N1" s="120"/>
      <c r="O1" s="122"/>
      <c r="P1" s="120"/>
      <c r="Q1" s="124"/>
      <c r="R1" s="120"/>
      <c r="S1" s="120"/>
      <c r="T1" s="120"/>
      <c r="U1" s="120"/>
      <c r="V1" s="120"/>
      <c r="W1" s="120"/>
      <c r="X1" s="120"/>
      <c r="Y1" s="120"/>
      <c r="Z1" s="120"/>
      <c r="AA1" s="122"/>
      <c r="AB1" s="120"/>
      <c r="AC1" s="120"/>
      <c r="AD1" s="120"/>
      <c r="AE1" s="125"/>
      <c r="AF1" s="126" t="s">
        <v>1270</v>
      </c>
      <c r="AG1" s="127"/>
      <c r="AH1" s="127"/>
      <c r="AI1" s="127"/>
      <c r="AJ1" s="127"/>
      <c r="AK1" s="127"/>
      <c r="AL1" s="127"/>
      <c r="AM1" s="128"/>
      <c r="AN1" s="127"/>
      <c r="AO1" s="127"/>
      <c r="AP1" s="127"/>
      <c r="AQ1" s="127"/>
      <c r="AR1" s="127"/>
      <c r="AS1" s="129"/>
      <c r="AT1" s="450" t="s">
        <v>1269</v>
      </c>
      <c r="AU1" s="450"/>
      <c r="AV1" s="450"/>
      <c r="AW1" s="450"/>
      <c r="AX1" s="450"/>
      <c r="AY1" s="450"/>
      <c r="AZ1" s="450"/>
      <c r="BA1" s="450"/>
      <c r="BB1" s="450"/>
      <c r="BC1" s="450"/>
      <c r="BD1" s="450"/>
      <c r="BE1" s="450"/>
      <c r="BF1" s="450"/>
      <c r="BG1" s="450"/>
      <c r="BH1" s="450"/>
      <c r="BI1" s="450"/>
      <c r="BJ1" s="451"/>
      <c r="BK1" s="450" t="s">
        <v>1268</v>
      </c>
      <c r="BL1" s="450"/>
      <c r="BM1" s="450"/>
      <c r="BN1" s="450"/>
      <c r="BO1" s="450"/>
      <c r="BP1" s="450"/>
    </row>
    <row r="2" spans="1:68" ht="56.25" customHeight="1">
      <c r="A2" s="130" t="s">
        <v>1267</v>
      </c>
      <c r="B2" s="131" t="s">
        <v>1266</v>
      </c>
      <c r="C2" s="132" t="s">
        <v>1265</v>
      </c>
      <c r="D2" s="133" t="s">
        <v>1264</v>
      </c>
      <c r="E2" s="131" t="s">
        <v>1263</v>
      </c>
      <c r="F2" s="131" t="s">
        <v>1262</v>
      </c>
      <c r="G2" s="131" t="s">
        <v>1261</v>
      </c>
      <c r="H2" s="133" t="s">
        <v>1260</v>
      </c>
      <c r="I2" s="134" t="s">
        <v>1259</v>
      </c>
      <c r="J2" s="134" t="s">
        <v>1258</v>
      </c>
      <c r="K2" s="134" t="s">
        <v>1752</v>
      </c>
      <c r="L2" s="134" t="s">
        <v>1257</v>
      </c>
      <c r="M2" s="133" t="s">
        <v>1256</v>
      </c>
      <c r="N2" s="133" t="s">
        <v>1255</v>
      </c>
      <c r="O2" s="133" t="s">
        <v>1254</v>
      </c>
      <c r="P2" s="135" t="s">
        <v>1253</v>
      </c>
      <c r="Q2" s="131" t="s">
        <v>1252</v>
      </c>
      <c r="R2" s="136" t="s">
        <v>1251</v>
      </c>
      <c r="S2" s="136" t="s">
        <v>1250</v>
      </c>
      <c r="T2" s="136" t="s">
        <v>1249</v>
      </c>
      <c r="U2" s="133" t="s">
        <v>1248</v>
      </c>
      <c r="V2" s="131" t="s">
        <v>1247</v>
      </c>
      <c r="W2" s="136" t="s">
        <v>1246</v>
      </c>
      <c r="X2" s="136" t="s">
        <v>1245</v>
      </c>
      <c r="Y2" s="133" t="s">
        <v>1244</v>
      </c>
      <c r="Z2" s="137" t="s">
        <v>1243</v>
      </c>
      <c r="AA2" s="137" t="s">
        <v>1242</v>
      </c>
      <c r="AB2" s="136" t="s">
        <v>1241</v>
      </c>
      <c r="AC2" s="136" t="s">
        <v>1240</v>
      </c>
      <c r="AD2" s="136" t="s">
        <v>1239</v>
      </c>
      <c r="AE2" s="138" t="s">
        <v>1238</v>
      </c>
      <c r="AF2" s="139" t="s">
        <v>1237</v>
      </c>
      <c r="AG2" s="136" t="s">
        <v>1236</v>
      </c>
      <c r="AH2" s="136" t="s">
        <v>1235</v>
      </c>
      <c r="AI2" s="140" t="s">
        <v>1234</v>
      </c>
      <c r="AJ2" s="136" t="s">
        <v>1233</v>
      </c>
      <c r="AK2" s="136" t="s">
        <v>1232</v>
      </c>
      <c r="AL2" s="133" t="s">
        <v>1231</v>
      </c>
      <c r="AM2" s="136" t="s">
        <v>1230</v>
      </c>
      <c r="AN2" s="133" t="s">
        <v>1229</v>
      </c>
      <c r="AO2" s="133" t="s">
        <v>1228</v>
      </c>
      <c r="AP2" s="133" t="s">
        <v>1227</v>
      </c>
      <c r="AQ2" s="133" t="s">
        <v>1226</v>
      </c>
      <c r="AR2" s="133" t="s">
        <v>1225</v>
      </c>
      <c r="AS2" s="141" t="s">
        <v>1224</v>
      </c>
      <c r="AT2" s="136" t="s">
        <v>1223</v>
      </c>
      <c r="AU2" s="136" t="s">
        <v>1222</v>
      </c>
      <c r="AV2" s="136" t="s">
        <v>1221</v>
      </c>
      <c r="AW2" s="133" t="s">
        <v>1220</v>
      </c>
      <c r="AX2" s="136" t="s">
        <v>1219</v>
      </c>
      <c r="AY2" s="136" t="s">
        <v>1218</v>
      </c>
      <c r="AZ2" s="136" t="s">
        <v>1217</v>
      </c>
      <c r="BA2" s="136" t="s">
        <v>1216</v>
      </c>
      <c r="BB2" s="136" t="s">
        <v>1215</v>
      </c>
      <c r="BC2" s="142" t="s">
        <v>1214</v>
      </c>
      <c r="BD2" s="136" t="s">
        <v>1213</v>
      </c>
      <c r="BE2" s="136" t="s">
        <v>1212</v>
      </c>
      <c r="BF2" s="136" t="s">
        <v>1211</v>
      </c>
      <c r="BG2" s="133" t="s">
        <v>1210</v>
      </c>
      <c r="BH2" s="136" t="s">
        <v>1209</v>
      </c>
      <c r="BI2" s="136" t="s">
        <v>1208</v>
      </c>
      <c r="BJ2" s="143" t="s">
        <v>1207</v>
      </c>
      <c r="BK2" s="139" t="s">
        <v>1206</v>
      </c>
      <c r="BL2" s="136" t="s">
        <v>1205</v>
      </c>
      <c r="BM2" s="136" t="s">
        <v>1204</v>
      </c>
      <c r="BN2" s="136" t="s">
        <v>1203</v>
      </c>
      <c r="BO2" s="133" t="s">
        <v>1202</v>
      </c>
      <c r="BP2" s="141" t="s">
        <v>1201</v>
      </c>
    </row>
    <row r="3" spans="1:68" s="3" customFormat="1" ht="23.25" customHeight="1">
      <c r="A3" s="91">
        <v>1008</v>
      </c>
      <c r="B3" s="173" t="s">
        <v>53</v>
      </c>
      <c r="C3" s="174">
        <v>2025</v>
      </c>
      <c r="D3" s="175" t="s">
        <v>1200</v>
      </c>
      <c r="E3" s="176" t="s">
        <v>1125</v>
      </c>
      <c r="F3" s="176" t="s">
        <v>1132</v>
      </c>
      <c r="G3" s="176" t="s">
        <v>53</v>
      </c>
      <c r="H3" s="168" t="s">
        <v>600</v>
      </c>
      <c r="I3" s="167">
        <v>1985</v>
      </c>
      <c r="J3" s="167"/>
      <c r="K3" s="177">
        <v>1985</v>
      </c>
      <c r="L3" s="177">
        <v>40</v>
      </c>
      <c r="M3" s="178" t="s">
        <v>557</v>
      </c>
      <c r="N3" s="179" t="s">
        <v>1172</v>
      </c>
      <c r="O3" s="180" t="s">
        <v>666</v>
      </c>
      <c r="P3" s="181">
        <v>23003</v>
      </c>
      <c r="Q3" s="182" t="s">
        <v>1199</v>
      </c>
      <c r="R3" s="171" t="s">
        <v>546</v>
      </c>
      <c r="S3" s="179" t="s">
        <v>1171</v>
      </c>
      <c r="T3" s="168" t="s">
        <v>673</v>
      </c>
      <c r="U3" s="168" t="s">
        <v>624</v>
      </c>
      <c r="V3" s="183" t="s">
        <v>890</v>
      </c>
      <c r="W3" s="183" t="s">
        <v>526</v>
      </c>
      <c r="X3" s="168" t="s">
        <v>633</v>
      </c>
      <c r="Y3" s="168" t="s">
        <v>526</v>
      </c>
      <c r="Z3" s="184">
        <v>0.375</v>
      </c>
      <c r="AA3" s="184">
        <v>0.91666666666666663</v>
      </c>
      <c r="AB3" s="185"/>
      <c r="AC3" s="185"/>
      <c r="AD3" s="186" t="s">
        <v>588</v>
      </c>
      <c r="AE3" s="187"/>
      <c r="AF3" s="188" t="s">
        <v>541</v>
      </c>
      <c r="AG3" s="28">
        <v>6401</v>
      </c>
      <c r="AH3" s="189">
        <v>2411.1</v>
      </c>
      <c r="AI3" s="190" t="s">
        <v>540</v>
      </c>
      <c r="AJ3" s="191">
        <v>3</v>
      </c>
      <c r="AK3" s="191">
        <v>0</v>
      </c>
      <c r="AL3" s="178" t="s">
        <v>528</v>
      </c>
      <c r="AM3" s="191" t="s">
        <v>527</v>
      </c>
      <c r="AN3" s="168" t="s">
        <v>527</v>
      </c>
      <c r="AO3" s="168" t="s">
        <v>527</v>
      </c>
      <c r="AP3" s="168" t="s">
        <v>527</v>
      </c>
      <c r="AQ3" s="168" t="s">
        <v>526</v>
      </c>
      <c r="AR3" s="168" t="s">
        <v>270</v>
      </c>
      <c r="AS3" s="192" t="s">
        <v>585</v>
      </c>
      <c r="AT3" s="168" t="s">
        <v>527</v>
      </c>
      <c r="AU3" s="168" t="s">
        <v>527</v>
      </c>
      <c r="AV3" s="168" t="s">
        <v>527</v>
      </c>
      <c r="AW3" s="168" t="s">
        <v>527</v>
      </c>
      <c r="AX3" s="168" t="s">
        <v>524</v>
      </c>
      <c r="AY3" s="168" t="s">
        <v>524</v>
      </c>
      <c r="AZ3" s="168" t="s">
        <v>524</v>
      </c>
      <c r="BA3" s="193">
        <v>200</v>
      </c>
      <c r="BB3" s="193">
        <v>2</v>
      </c>
      <c r="BC3" s="194" t="s">
        <v>526</v>
      </c>
      <c r="BD3" s="168" t="s">
        <v>527</v>
      </c>
      <c r="BE3" s="168" t="s">
        <v>524</v>
      </c>
      <c r="BF3" s="168" t="s">
        <v>527</v>
      </c>
      <c r="BG3" s="168" t="s">
        <v>527</v>
      </c>
      <c r="BH3" s="168" t="s">
        <v>527</v>
      </c>
      <c r="BI3" s="168" t="s">
        <v>527</v>
      </c>
      <c r="BJ3" s="195" t="s">
        <v>527</v>
      </c>
      <c r="BK3" s="196" t="s">
        <v>523</v>
      </c>
      <c r="BL3" s="168" t="s">
        <v>539</v>
      </c>
      <c r="BM3" s="168" t="s">
        <v>523</v>
      </c>
      <c r="BN3" s="168" t="s">
        <v>523</v>
      </c>
      <c r="BO3" s="168" t="s">
        <v>539</v>
      </c>
      <c r="BP3" s="192" t="s">
        <v>523</v>
      </c>
    </row>
    <row r="4" spans="1:68" s="3" customFormat="1" ht="23.25" customHeight="1">
      <c r="A4" s="91">
        <v>1001</v>
      </c>
      <c r="B4" s="173" t="s">
        <v>277</v>
      </c>
      <c r="C4" s="174">
        <v>2025</v>
      </c>
      <c r="D4" s="175" t="s">
        <v>1126</v>
      </c>
      <c r="E4" s="176" t="s">
        <v>1125</v>
      </c>
      <c r="F4" s="176" t="s">
        <v>1132</v>
      </c>
      <c r="G4" s="176" t="s">
        <v>277</v>
      </c>
      <c r="H4" s="168" t="s">
        <v>600</v>
      </c>
      <c r="I4" s="167">
        <v>1984</v>
      </c>
      <c r="J4" s="167"/>
      <c r="K4" s="177">
        <v>1984</v>
      </c>
      <c r="L4" s="177">
        <v>41</v>
      </c>
      <c r="M4" s="178" t="s">
        <v>548</v>
      </c>
      <c r="N4" s="179" t="s">
        <v>1172</v>
      </c>
      <c r="O4" s="180" t="s">
        <v>666</v>
      </c>
      <c r="P4" s="181">
        <v>5002</v>
      </c>
      <c r="Q4" s="182" t="s">
        <v>50</v>
      </c>
      <c r="R4" s="171" t="s">
        <v>546</v>
      </c>
      <c r="S4" s="179" t="s">
        <v>1171</v>
      </c>
      <c r="T4" s="168" t="s">
        <v>673</v>
      </c>
      <c r="U4" s="168" t="s">
        <v>660</v>
      </c>
      <c r="V4" s="183" t="s">
        <v>891</v>
      </c>
      <c r="W4" s="183" t="s">
        <v>526</v>
      </c>
      <c r="X4" s="168" t="s">
        <v>565</v>
      </c>
      <c r="Y4" s="168" t="s">
        <v>526</v>
      </c>
      <c r="Z4" s="184">
        <v>0.375</v>
      </c>
      <c r="AA4" s="184">
        <v>0.91666666666666663</v>
      </c>
      <c r="AB4" s="185"/>
      <c r="AC4" s="185"/>
      <c r="AD4" s="186" t="s">
        <v>588</v>
      </c>
      <c r="AE4" s="187"/>
      <c r="AF4" s="188" t="s">
        <v>541</v>
      </c>
      <c r="AG4" s="28">
        <v>2141</v>
      </c>
      <c r="AH4" s="189">
        <v>1836.5</v>
      </c>
      <c r="AI4" s="190" t="s">
        <v>529</v>
      </c>
      <c r="AJ4" s="191">
        <v>3</v>
      </c>
      <c r="AK4" s="191">
        <v>0</v>
      </c>
      <c r="AL4" s="178" t="s">
        <v>528</v>
      </c>
      <c r="AM4" s="191" t="s">
        <v>527</v>
      </c>
      <c r="AN4" s="168" t="s">
        <v>527</v>
      </c>
      <c r="AO4" s="168" t="s">
        <v>527</v>
      </c>
      <c r="AP4" s="168" t="s">
        <v>526</v>
      </c>
      <c r="AQ4" s="168" t="s">
        <v>526</v>
      </c>
      <c r="AR4" s="168" t="s">
        <v>526</v>
      </c>
      <c r="AS4" s="192" t="s">
        <v>525</v>
      </c>
      <c r="AT4" s="168" t="s">
        <v>527</v>
      </c>
      <c r="AU4" s="168" t="s">
        <v>524</v>
      </c>
      <c r="AV4" s="168" t="s">
        <v>527</v>
      </c>
      <c r="AW4" s="168" t="s">
        <v>527</v>
      </c>
      <c r="AX4" s="168" t="s">
        <v>527</v>
      </c>
      <c r="AY4" s="168" t="s">
        <v>524</v>
      </c>
      <c r="AZ4" s="168" t="s">
        <v>524</v>
      </c>
      <c r="BA4" s="179">
        <v>379</v>
      </c>
      <c r="BB4" s="193">
        <v>6</v>
      </c>
      <c r="BC4" s="194" t="s">
        <v>527</v>
      </c>
      <c r="BD4" s="168" t="s">
        <v>527</v>
      </c>
      <c r="BE4" s="168" t="s">
        <v>527</v>
      </c>
      <c r="BF4" s="168" t="s">
        <v>524</v>
      </c>
      <c r="BG4" s="168" t="s">
        <v>527</v>
      </c>
      <c r="BH4" s="168" t="s">
        <v>524</v>
      </c>
      <c r="BI4" s="168" t="s">
        <v>524</v>
      </c>
      <c r="BJ4" s="195" t="s">
        <v>527</v>
      </c>
      <c r="BK4" s="196" t="s">
        <v>539</v>
      </c>
      <c r="BL4" s="168" t="s">
        <v>539</v>
      </c>
      <c r="BM4" s="168" t="s">
        <v>523</v>
      </c>
      <c r="BN4" s="168" t="s">
        <v>523</v>
      </c>
      <c r="BO4" s="168" t="s">
        <v>539</v>
      </c>
      <c r="BP4" s="192" t="s">
        <v>523</v>
      </c>
    </row>
    <row r="5" spans="1:68" s="3" customFormat="1" ht="23.25" customHeight="1">
      <c r="A5" s="91">
        <v>1003</v>
      </c>
      <c r="B5" s="173" t="s">
        <v>166</v>
      </c>
      <c r="C5" s="174">
        <v>2025</v>
      </c>
      <c r="D5" s="175" t="s">
        <v>1198</v>
      </c>
      <c r="E5" s="176" t="s">
        <v>1125</v>
      </c>
      <c r="F5" s="176" t="s">
        <v>1132</v>
      </c>
      <c r="G5" s="176" t="s">
        <v>1197</v>
      </c>
      <c r="H5" s="168" t="s">
        <v>600</v>
      </c>
      <c r="I5" s="167">
        <v>1974</v>
      </c>
      <c r="J5" s="167"/>
      <c r="K5" s="177">
        <v>2011</v>
      </c>
      <c r="L5" s="177">
        <v>14</v>
      </c>
      <c r="M5" s="178" t="s">
        <v>536</v>
      </c>
      <c r="N5" s="179" t="s">
        <v>1543</v>
      </c>
      <c r="O5" s="180" t="s">
        <v>556</v>
      </c>
      <c r="P5" s="181"/>
      <c r="Q5" s="171"/>
      <c r="R5" s="171" t="s">
        <v>546</v>
      </c>
      <c r="S5" s="179" t="s">
        <v>1171</v>
      </c>
      <c r="T5" s="168" t="s">
        <v>1196</v>
      </c>
      <c r="U5" s="168" t="s">
        <v>1195</v>
      </c>
      <c r="V5" s="183" t="s">
        <v>526</v>
      </c>
      <c r="W5" s="183" t="s">
        <v>526</v>
      </c>
      <c r="X5" s="168" t="s">
        <v>1169</v>
      </c>
      <c r="Y5" s="168" t="s">
        <v>526</v>
      </c>
      <c r="Z5" s="184">
        <v>0.375</v>
      </c>
      <c r="AA5" s="184">
        <v>0.91666666666666663</v>
      </c>
      <c r="AB5" s="185"/>
      <c r="AC5" s="185"/>
      <c r="AD5" s="186" t="s">
        <v>588</v>
      </c>
      <c r="AE5" s="187"/>
      <c r="AF5" s="188" t="s">
        <v>1194</v>
      </c>
      <c r="AG5" s="28">
        <v>3584.37</v>
      </c>
      <c r="AH5" s="189">
        <v>1669.3999999999999</v>
      </c>
      <c r="AI5" s="190" t="s">
        <v>540</v>
      </c>
      <c r="AJ5" s="191">
        <v>2</v>
      </c>
      <c r="AK5" s="191">
        <v>0</v>
      </c>
      <c r="AL5" s="178" t="s">
        <v>1192</v>
      </c>
      <c r="AM5" s="191" t="s">
        <v>527</v>
      </c>
      <c r="AN5" s="168" t="s">
        <v>527</v>
      </c>
      <c r="AO5" s="168" t="s">
        <v>527</v>
      </c>
      <c r="AP5" s="168" t="s">
        <v>526</v>
      </c>
      <c r="AQ5" s="168" t="s">
        <v>526</v>
      </c>
      <c r="AR5" s="168" t="s">
        <v>526</v>
      </c>
      <c r="AS5" s="192" t="s">
        <v>559</v>
      </c>
      <c r="AT5" s="168" t="s">
        <v>527</v>
      </c>
      <c r="AU5" s="168" t="s">
        <v>524</v>
      </c>
      <c r="AV5" s="168" t="s">
        <v>527</v>
      </c>
      <c r="AW5" s="168" t="s">
        <v>527</v>
      </c>
      <c r="AX5" s="168" t="s">
        <v>527</v>
      </c>
      <c r="AY5" s="168" t="s">
        <v>524</v>
      </c>
      <c r="AZ5" s="168" t="s">
        <v>524</v>
      </c>
      <c r="BA5" s="193">
        <v>40</v>
      </c>
      <c r="BB5" s="193">
        <v>2</v>
      </c>
      <c r="BC5" s="194" t="s">
        <v>527</v>
      </c>
      <c r="BD5" s="168" t="s">
        <v>527</v>
      </c>
      <c r="BE5" s="168" t="s">
        <v>524</v>
      </c>
      <c r="BF5" s="168" t="s">
        <v>524</v>
      </c>
      <c r="BG5" s="168" t="s">
        <v>527</v>
      </c>
      <c r="BH5" s="168" t="s">
        <v>527</v>
      </c>
      <c r="BI5" s="168" t="s">
        <v>527</v>
      </c>
      <c r="BJ5" s="195" t="s">
        <v>527</v>
      </c>
      <c r="BK5" s="196" t="s">
        <v>523</v>
      </c>
      <c r="BL5" s="168" t="s">
        <v>539</v>
      </c>
      <c r="BM5" s="168" t="s">
        <v>539</v>
      </c>
      <c r="BN5" s="168" t="s">
        <v>523</v>
      </c>
      <c r="BO5" s="168" t="s">
        <v>539</v>
      </c>
      <c r="BP5" s="192" t="s">
        <v>523</v>
      </c>
    </row>
    <row r="6" spans="1:68" s="3" customFormat="1" ht="23.25" customHeight="1">
      <c r="A6" s="91">
        <v>1002</v>
      </c>
      <c r="B6" s="173" t="s">
        <v>58</v>
      </c>
      <c r="C6" s="174">
        <v>2025</v>
      </c>
      <c r="D6" s="175" t="s">
        <v>1193</v>
      </c>
      <c r="E6" s="176" t="s">
        <v>1125</v>
      </c>
      <c r="F6" s="176" t="s">
        <v>1132</v>
      </c>
      <c r="G6" s="176" t="s">
        <v>58</v>
      </c>
      <c r="H6" s="168" t="s">
        <v>600</v>
      </c>
      <c r="I6" s="167">
        <v>1979</v>
      </c>
      <c r="J6" s="167"/>
      <c r="K6" s="177">
        <v>2017</v>
      </c>
      <c r="L6" s="177">
        <v>8</v>
      </c>
      <c r="M6" s="178" t="s">
        <v>599</v>
      </c>
      <c r="N6" s="179" t="s">
        <v>1172</v>
      </c>
      <c r="O6" s="180" t="s">
        <v>556</v>
      </c>
      <c r="P6" s="181"/>
      <c r="Q6" s="171"/>
      <c r="R6" s="171" t="s">
        <v>546</v>
      </c>
      <c r="S6" s="179" t="s">
        <v>1171</v>
      </c>
      <c r="T6" s="168" t="s">
        <v>673</v>
      </c>
      <c r="U6" s="168" t="s">
        <v>532</v>
      </c>
      <c r="V6" s="183" t="s">
        <v>891</v>
      </c>
      <c r="W6" s="183" t="s">
        <v>526</v>
      </c>
      <c r="X6" s="168" t="s">
        <v>633</v>
      </c>
      <c r="Y6" s="168" t="s">
        <v>527</v>
      </c>
      <c r="Z6" s="184">
        <v>0.375</v>
      </c>
      <c r="AA6" s="184">
        <v>0.91666666666666663</v>
      </c>
      <c r="AB6" s="185"/>
      <c r="AC6" s="185"/>
      <c r="AD6" s="186" t="s">
        <v>588</v>
      </c>
      <c r="AE6" s="187"/>
      <c r="AF6" s="188" t="s">
        <v>530</v>
      </c>
      <c r="AG6" s="28">
        <v>7051.94</v>
      </c>
      <c r="AH6" s="189">
        <v>1609.92</v>
      </c>
      <c r="AI6" s="190" t="s">
        <v>540</v>
      </c>
      <c r="AJ6" s="191">
        <v>1</v>
      </c>
      <c r="AK6" s="191">
        <v>0</v>
      </c>
      <c r="AL6" s="178" t="s">
        <v>1192</v>
      </c>
      <c r="AM6" s="191" t="s">
        <v>527</v>
      </c>
      <c r="AN6" s="168" t="s">
        <v>527</v>
      </c>
      <c r="AO6" s="168" t="s">
        <v>527</v>
      </c>
      <c r="AP6" s="168" t="s">
        <v>526</v>
      </c>
      <c r="AQ6" s="168" t="s">
        <v>526</v>
      </c>
      <c r="AR6" s="168" t="s">
        <v>526</v>
      </c>
      <c r="AS6" s="192" t="s">
        <v>559</v>
      </c>
      <c r="AT6" s="168" t="s">
        <v>527</v>
      </c>
      <c r="AU6" s="168" t="s">
        <v>527</v>
      </c>
      <c r="AV6" s="168" t="s">
        <v>527</v>
      </c>
      <c r="AW6" s="168" t="s">
        <v>527</v>
      </c>
      <c r="AX6" s="168" t="s">
        <v>527</v>
      </c>
      <c r="AY6" s="168" t="s">
        <v>524</v>
      </c>
      <c r="AZ6" s="168" t="s">
        <v>524</v>
      </c>
      <c r="BA6" s="193">
        <v>95</v>
      </c>
      <c r="BB6" s="193">
        <v>3</v>
      </c>
      <c r="BC6" s="194" t="s">
        <v>526</v>
      </c>
      <c r="BD6" s="168" t="s">
        <v>526</v>
      </c>
      <c r="BE6" s="168" t="s">
        <v>526</v>
      </c>
      <c r="BF6" s="168" t="s">
        <v>527</v>
      </c>
      <c r="BG6" s="168" t="s">
        <v>527</v>
      </c>
      <c r="BH6" s="168" t="s">
        <v>527</v>
      </c>
      <c r="BI6" s="168" t="s">
        <v>527</v>
      </c>
      <c r="BJ6" s="195" t="s">
        <v>527</v>
      </c>
      <c r="BK6" s="196" t="s">
        <v>523</v>
      </c>
      <c r="BL6" s="168" t="s">
        <v>539</v>
      </c>
      <c r="BM6" s="168" t="s">
        <v>539</v>
      </c>
      <c r="BN6" s="168" t="s">
        <v>523</v>
      </c>
      <c r="BO6" s="168" t="s">
        <v>539</v>
      </c>
      <c r="BP6" s="192" t="s">
        <v>523</v>
      </c>
    </row>
    <row r="7" spans="1:68" s="3" customFormat="1" ht="23.25" customHeight="1">
      <c r="A7" s="91">
        <v>1005</v>
      </c>
      <c r="B7" s="173" t="s">
        <v>167</v>
      </c>
      <c r="C7" s="174">
        <v>2025</v>
      </c>
      <c r="D7" s="175" t="s">
        <v>1191</v>
      </c>
      <c r="E7" s="176" t="s">
        <v>1125</v>
      </c>
      <c r="F7" s="176" t="s">
        <v>1132</v>
      </c>
      <c r="G7" s="176" t="s">
        <v>1190</v>
      </c>
      <c r="H7" s="168" t="s">
        <v>600</v>
      </c>
      <c r="I7" s="167">
        <v>1971</v>
      </c>
      <c r="J7" s="167"/>
      <c r="K7" s="177">
        <v>2009</v>
      </c>
      <c r="L7" s="177">
        <v>16</v>
      </c>
      <c r="M7" s="178" t="s">
        <v>658</v>
      </c>
      <c r="N7" s="179" t="s">
        <v>1543</v>
      </c>
      <c r="O7" s="180" t="s">
        <v>666</v>
      </c>
      <c r="P7" s="198">
        <v>26008</v>
      </c>
      <c r="Q7" s="199" t="s">
        <v>1189</v>
      </c>
      <c r="R7" s="171" t="s">
        <v>546</v>
      </c>
      <c r="S7" s="179" t="s">
        <v>1171</v>
      </c>
      <c r="T7" s="168" t="s">
        <v>673</v>
      </c>
      <c r="U7" s="168" t="s">
        <v>562</v>
      </c>
      <c r="V7" s="183" t="s">
        <v>526</v>
      </c>
      <c r="W7" s="183" t="s">
        <v>526</v>
      </c>
      <c r="X7" s="168" t="s">
        <v>565</v>
      </c>
      <c r="Y7" s="168" t="s">
        <v>527</v>
      </c>
      <c r="Z7" s="184">
        <v>0.375</v>
      </c>
      <c r="AA7" s="184">
        <v>0.91666666666666663</v>
      </c>
      <c r="AB7" s="185"/>
      <c r="AC7" s="185"/>
      <c r="AD7" s="186" t="s">
        <v>588</v>
      </c>
      <c r="AE7" s="187"/>
      <c r="AF7" s="188" t="s">
        <v>541</v>
      </c>
      <c r="AG7" s="28">
        <v>4416</v>
      </c>
      <c r="AH7" s="189">
        <v>1558.8899999999999</v>
      </c>
      <c r="AI7" s="190" t="s">
        <v>540</v>
      </c>
      <c r="AJ7" s="191">
        <v>1</v>
      </c>
      <c r="AK7" s="191">
        <v>0</v>
      </c>
      <c r="AL7" s="178" t="s">
        <v>528</v>
      </c>
      <c r="AM7" s="191" t="s">
        <v>527</v>
      </c>
      <c r="AN7" s="168" t="s">
        <v>527</v>
      </c>
      <c r="AO7" s="168" t="s">
        <v>527</v>
      </c>
      <c r="AP7" s="168" t="s">
        <v>527</v>
      </c>
      <c r="AQ7" s="168" t="s">
        <v>526</v>
      </c>
      <c r="AR7" s="168" t="s">
        <v>526</v>
      </c>
      <c r="AS7" s="192" t="s">
        <v>585</v>
      </c>
      <c r="AT7" s="168" t="s">
        <v>524</v>
      </c>
      <c r="AU7" s="168" t="s">
        <v>524</v>
      </c>
      <c r="AV7" s="168" t="s">
        <v>527</v>
      </c>
      <c r="AW7" s="168" t="s">
        <v>527</v>
      </c>
      <c r="AX7" s="168" t="s">
        <v>527</v>
      </c>
      <c r="AY7" s="168" t="s">
        <v>524</v>
      </c>
      <c r="AZ7" s="168" t="s">
        <v>524</v>
      </c>
      <c r="BA7" s="193">
        <v>112</v>
      </c>
      <c r="BB7" s="193">
        <v>3</v>
      </c>
      <c r="BC7" s="194" t="s">
        <v>526</v>
      </c>
      <c r="BD7" s="168" t="s">
        <v>526</v>
      </c>
      <c r="BE7" s="168" t="s">
        <v>526</v>
      </c>
      <c r="BF7" s="168" t="s">
        <v>527</v>
      </c>
      <c r="BG7" s="168" t="s">
        <v>527</v>
      </c>
      <c r="BH7" s="168" t="s">
        <v>527</v>
      </c>
      <c r="BI7" s="168" t="s">
        <v>527</v>
      </c>
      <c r="BJ7" s="195" t="s">
        <v>527</v>
      </c>
      <c r="BK7" s="196" t="s">
        <v>539</v>
      </c>
      <c r="BL7" s="168" t="s">
        <v>523</v>
      </c>
      <c r="BM7" s="168" t="s">
        <v>539</v>
      </c>
      <c r="BN7" s="168" t="s">
        <v>523</v>
      </c>
      <c r="BO7" s="168" t="s">
        <v>539</v>
      </c>
      <c r="BP7" s="192" t="s">
        <v>523</v>
      </c>
    </row>
    <row r="8" spans="1:68" s="3" customFormat="1" ht="23.25" customHeight="1">
      <c r="A8" s="91">
        <v>1004</v>
      </c>
      <c r="B8" s="173" t="s">
        <v>56</v>
      </c>
      <c r="C8" s="174">
        <v>2025</v>
      </c>
      <c r="D8" s="175" t="s">
        <v>1188</v>
      </c>
      <c r="E8" s="176" t="s">
        <v>1125</v>
      </c>
      <c r="F8" s="176" t="s">
        <v>1132</v>
      </c>
      <c r="G8" s="176" t="s">
        <v>56</v>
      </c>
      <c r="H8" s="168" t="s">
        <v>600</v>
      </c>
      <c r="I8" s="167">
        <v>1972</v>
      </c>
      <c r="J8" s="167"/>
      <c r="K8" s="177">
        <v>2003</v>
      </c>
      <c r="L8" s="177">
        <v>22</v>
      </c>
      <c r="M8" s="178" t="s">
        <v>659</v>
      </c>
      <c r="N8" s="179" t="s">
        <v>1172</v>
      </c>
      <c r="O8" s="180" t="s">
        <v>556</v>
      </c>
      <c r="P8" s="181"/>
      <c r="Q8" s="171"/>
      <c r="R8" s="171" t="s">
        <v>546</v>
      </c>
      <c r="S8" s="179" t="s">
        <v>1171</v>
      </c>
      <c r="T8" s="168" t="s">
        <v>673</v>
      </c>
      <c r="U8" s="168" t="s">
        <v>562</v>
      </c>
      <c r="V8" s="183" t="s">
        <v>609</v>
      </c>
      <c r="W8" s="183" t="s">
        <v>526</v>
      </c>
      <c r="X8" s="168" t="s">
        <v>526</v>
      </c>
      <c r="Y8" s="168" t="s">
        <v>526</v>
      </c>
      <c r="Z8" s="184">
        <v>0.375</v>
      </c>
      <c r="AA8" s="184">
        <v>0.91666666666666663</v>
      </c>
      <c r="AB8" s="185"/>
      <c r="AC8" s="185"/>
      <c r="AD8" s="186" t="s">
        <v>588</v>
      </c>
      <c r="AE8" s="187"/>
      <c r="AF8" s="188" t="s">
        <v>541</v>
      </c>
      <c r="AG8" s="28">
        <v>4988</v>
      </c>
      <c r="AH8" s="189">
        <v>1525.53</v>
      </c>
      <c r="AI8" s="190" t="s">
        <v>540</v>
      </c>
      <c r="AJ8" s="191">
        <v>2</v>
      </c>
      <c r="AK8" s="191">
        <v>0</v>
      </c>
      <c r="AL8" s="178" t="s">
        <v>528</v>
      </c>
      <c r="AM8" s="191" t="s">
        <v>527</v>
      </c>
      <c r="AN8" s="168" t="s">
        <v>527</v>
      </c>
      <c r="AO8" s="168" t="s">
        <v>527</v>
      </c>
      <c r="AP8" s="168" t="s">
        <v>526</v>
      </c>
      <c r="AQ8" s="168" t="s">
        <v>526</v>
      </c>
      <c r="AR8" s="168" t="s">
        <v>526</v>
      </c>
      <c r="AS8" s="192" t="s">
        <v>597</v>
      </c>
      <c r="AT8" s="168" t="s">
        <v>527</v>
      </c>
      <c r="AU8" s="168" t="s">
        <v>524</v>
      </c>
      <c r="AV8" s="168" t="s">
        <v>527</v>
      </c>
      <c r="AW8" s="168" t="s">
        <v>527</v>
      </c>
      <c r="AX8" s="168" t="s">
        <v>527</v>
      </c>
      <c r="AY8" s="168" t="s">
        <v>524</v>
      </c>
      <c r="AZ8" s="168" t="s">
        <v>524</v>
      </c>
      <c r="BA8" s="193">
        <v>70</v>
      </c>
      <c r="BB8" s="193">
        <v>2</v>
      </c>
      <c r="BC8" s="194" t="s">
        <v>527</v>
      </c>
      <c r="BD8" s="168" t="s">
        <v>527</v>
      </c>
      <c r="BE8" s="168" t="s">
        <v>527</v>
      </c>
      <c r="BF8" s="168" t="s">
        <v>527</v>
      </c>
      <c r="BG8" s="168" t="s">
        <v>527</v>
      </c>
      <c r="BH8" s="168" t="s">
        <v>527</v>
      </c>
      <c r="BI8" s="168" t="s">
        <v>527</v>
      </c>
      <c r="BJ8" s="195" t="s">
        <v>527</v>
      </c>
      <c r="BK8" s="196" t="s">
        <v>523</v>
      </c>
      <c r="BL8" s="168" t="s">
        <v>539</v>
      </c>
      <c r="BM8" s="168" t="s">
        <v>523</v>
      </c>
      <c r="BN8" s="168" t="s">
        <v>523</v>
      </c>
      <c r="BO8" s="168" t="s">
        <v>539</v>
      </c>
      <c r="BP8" s="192" t="s">
        <v>523</v>
      </c>
    </row>
    <row r="9" spans="1:68" s="3" customFormat="1" ht="23.25" customHeight="1">
      <c r="A9" s="91">
        <v>1006</v>
      </c>
      <c r="B9" s="173" t="s">
        <v>55</v>
      </c>
      <c r="C9" s="174">
        <v>2025</v>
      </c>
      <c r="D9" s="175" t="s">
        <v>1187</v>
      </c>
      <c r="E9" s="176" t="s">
        <v>1125</v>
      </c>
      <c r="F9" s="176" t="s">
        <v>1132</v>
      </c>
      <c r="G9" s="176" t="s">
        <v>55</v>
      </c>
      <c r="H9" s="168" t="s">
        <v>600</v>
      </c>
      <c r="I9" s="167">
        <v>1973</v>
      </c>
      <c r="J9" s="167"/>
      <c r="K9" s="177">
        <v>2012</v>
      </c>
      <c r="L9" s="177">
        <v>13</v>
      </c>
      <c r="M9" s="178" t="s">
        <v>656</v>
      </c>
      <c r="N9" s="179" t="s">
        <v>1172</v>
      </c>
      <c r="O9" s="180" t="s">
        <v>666</v>
      </c>
      <c r="P9" s="198">
        <v>26009</v>
      </c>
      <c r="Q9" s="199" t="s">
        <v>1186</v>
      </c>
      <c r="R9" s="171" t="s">
        <v>546</v>
      </c>
      <c r="S9" s="179" t="s">
        <v>1171</v>
      </c>
      <c r="T9" s="168" t="s">
        <v>673</v>
      </c>
      <c r="U9" s="168" t="s">
        <v>562</v>
      </c>
      <c r="V9" s="183" t="s">
        <v>1175</v>
      </c>
      <c r="W9" s="183" t="s">
        <v>526</v>
      </c>
      <c r="X9" s="168" t="s">
        <v>526</v>
      </c>
      <c r="Y9" s="168" t="s">
        <v>526</v>
      </c>
      <c r="Z9" s="184">
        <v>0.375</v>
      </c>
      <c r="AA9" s="184">
        <v>0.91666666666666663</v>
      </c>
      <c r="AB9" s="185"/>
      <c r="AC9" s="185"/>
      <c r="AD9" s="186" t="s">
        <v>588</v>
      </c>
      <c r="AE9" s="187"/>
      <c r="AF9" s="188" t="s">
        <v>541</v>
      </c>
      <c r="AG9" s="28">
        <v>4616</v>
      </c>
      <c r="AH9" s="189">
        <v>1124.1500000000001</v>
      </c>
      <c r="AI9" s="190" t="s">
        <v>540</v>
      </c>
      <c r="AJ9" s="191">
        <v>1</v>
      </c>
      <c r="AK9" s="191">
        <v>0</v>
      </c>
      <c r="AL9" s="178" t="s">
        <v>528</v>
      </c>
      <c r="AM9" s="191" t="s">
        <v>527</v>
      </c>
      <c r="AN9" s="168" t="s">
        <v>527</v>
      </c>
      <c r="AO9" s="168" t="s">
        <v>527</v>
      </c>
      <c r="AP9" s="168" t="s">
        <v>527</v>
      </c>
      <c r="AQ9" s="168" t="s">
        <v>526</v>
      </c>
      <c r="AR9" s="168" t="s">
        <v>526</v>
      </c>
      <c r="AS9" s="192" t="s">
        <v>585</v>
      </c>
      <c r="AT9" s="168" t="s">
        <v>527</v>
      </c>
      <c r="AU9" s="168" t="s">
        <v>527</v>
      </c>
      <c r="AV9" s="168" t="s">
        <v>527</v>
      </c>
      <c r="AW9" s="168" t="s">
        <v>527</v>
      </c>
      <c r="AX9" s="168" t="s">
        <v>524</v>
      </c>
      <c r="AY9" s="168" t="s">
        <v>524</v>
      </c>
      <c r="AZ9" s="168" t="s">
        <v>524</v>
      </c>
      <c r="BA9" s="193">
        <v>50</v>
      </c>
      <c r="BB9" s="193">
        <v>2</v>
      </c>
      <c r="BC9" s="194" t="s">
        <v>526</v>
      </c>
      <c r="BD9" s="168" t="s">
        <v>526</v>
      </c>
      <c r="BE9" s="168" t="s">
        <v>526</v>
      </c>
      <c r="BF9" s="168" t="s">
        <v>527</v>
      </c>
      <c r="BG9" s="168" t="s">
        <v>527</v>
      </c>
      <c r="BH9" s="168" t="s">
        <v>527</v>
      </c>
      <c r="BI9" s="168" t="s">
        <v>527</v>
      </c>
      <c r="BJ9" s="195" t="s">
        <v>527</v>
      </c>
      <c r="BK9" s="196" t="s">
        <v>539</v>
      </c>
      <c r="BL9" s="168" t="s">
        <v>539</v>
      </c>
      <c r="BM9" s="168" t="s">
        <v>539</v>
      </c>
      <c r="BN9" s="168" t="s">
        <v>523</v>
      </c>
      <c r="BO9" s="168" t="s">
        <v>539</v>
      </c>
      <c r="BP9" s="192" t="s">
        <v>523</v>
      </c>
    </row>
    <row r="10" spans="1:68" s="3" customFormat="1" ht="23.25" customHeight="1">
      <c r="A10" s="91">
        <v>2011</v>
      </c>
      <c r="B10" s="173" t="s">
        <v>283</v>
      </c>
      <c r="C10" s="174">
        <v>2025</v>
      </c>
      <c r="D10" s="175" t="s">
        <v>1185</v>
      </c>
      <c r="E10" s="176" t="s">
        <v>1125</v>
      </c>
      <c r="F10" s="176" t="s">
        <v>1132</v>
      </c>
      <c r="G10" s="176" t="s">
        <v>576</v>
      </c>
      <c r="H10" s="168" t="s">
        <v>550</v>
      </c>
      <c r="I10" s="167">
        <v>2008</v>
      </c>
      <c r="J10" s="167"/>
      <c r="K10" s="177">
        <v>2008</v>
      </c>
      <c r="L10" s="177">
        <v>17</v>
      </c>
      <c r="M10" s="178" t="s">
        <v>563</v>
      </c>
      <c r="N10" s="179" t="s">
        <v>1184</v>
      </c>
      <c r="O10" s="180" t="s">
        <v>534</v>
      </c>
      <c r="P10" s="181"/>
      <c r="Q10" s="171"/>
      <c r="R10" s="171" t="s">
        <v>526</v>
      </c>
      <c r="S10" s="179"/>
      <c r="T10" s="168" t="s">
        <v>545</v>
      </c>
      <c r="U10" s="168" t="s">
        <v>562</v>
      </c>
      <c r="V10" s="183" t="s">
        <v>1155</v>
      </c>
      <c r="W10" s="183" t="s">
        <v>561</v>
      </c>
      <c r="X10" s="168" t="s">
        <v>526</v>
      </c>
      <c r="Y10" s="168" t="s">
        <v>527</v>
      </c>
      <c r="Z10" s="184">
        <v>0.375</v>
      </c>
      <c r="AA10" s="184">
        <v>0.91666666666666663</v>
      </c>
      <c r="AB10" s="185"/>
      <c r="AC10" s="185"/>
      <c r="AD10" s="186"/>
      <c r="AE10" s="187" t="s">
        <v>607</v>
      </c>
      <c r="AF10" s="188" t="s">
        <v>541</v>
      </c>
      <c r="AG10" s="28">
        <v>2945</v>
      </c>
      <c r="AH10" s="189">
        <v>939.5</v>
      </c>
      <c r="AI10" s="190" t="s">
        <v>540</v>
      </c>
      <c r="AJ10" s="191">
        <v>2</v>
      </c>
      <c r="AK10" s="191">
        <v>0</v>
      </c>
      <c r="AL10" s="178" t="s">
        <v>528</v>
      </c>
      <c r="AM10" s="191" t="s">
        <v>527</v>
      </c>
      <c r="AN10" s="168" t="s">
        <v>527</v>
      </c>
      <c r="AO10" s="168" t="s">
        <v>527</v>
      </c>
      <c r="AP10" s="168" t="s">
        <v>527</v>
      </c>
      <c r="AQ10" s="168" t="s">
        <v>526</v>
      </c>
      <c r="AR10" s="168" t="s">
        <v>526</v>
      </c>
      <c r="AS10" s="192" t="s">
        <v>585</v>
      </c>
      <c r="AT10" s="168" t="s">
        <v>527</v>
      </c>
      <c r="AU10" s="168" t="s">
        <v>524</v>
      </c>
      <c r="AV10" s="168" t="s">
        <v>527</v>
      </c>
      <c r="AW10" s="168" t="s">
        <v>527</v>
      </c>
      <c r="AX10" s="168" t="s">
        <v>524</v>
      </c>
      <c r="AY10" s="168" t="s">
        <v>524</v>
      </c>
      <c r="AZ10" s="168" t="s">
        <v>524</v>
      </c>
      <c r="BA10" s="193">
        <v>20</v>
      </c>
      <c r="BB10" s="193">
        <v>1</v>
      </c>
      <c r="BC10" s="194" t="s">
        <v>527</v>
      </c>
      <c r="BD10" s="168" t="s">
        <v>527</v>
      </c>
      <c r="BE10" s="168" t="s">
        <v>524</v>
      </c>
      <c r="BF10" s="168" t="s">
        <v>527</v>
      </c>
      <c r="BG10" s="168" t="s">
        <v>527</v>
      </c>
      <c r="BH10" s="168" t="s">
        <v>527</v>
      </c>
      <c r="BI10" s="168" t="s">
        <v>524</v>
      </c>
      <c r="BJ10" s="195" t="s">
        <v>527</v>
      </c>
      <c r="BK10" s="196" t="s">
        <v>523</v>
      </c>
      <c r="BL10" s="168" t="s">
        <v>523</v>
      </c>
      <c r="BM10" s="168" t="s">
        <v>523</v>
      </c>
      <c r="BN10" s="168" t="s">
        <v>523</v>
      </c>
      <c r="BO10" s="168" t="s">
        <v>539</v>
      </c>
      <c r="BP10" s="192" t="s">
        <v>523</v>
      </c>
    </row>
    <row r="11" spans="1:68" s="3" customFormat="1" ht="23.25" customHeight="1">
      <c r="A11" s="91">
        <v>1007</v>
      </c>
      <c r="B11" s="173" t="s">
        <v>54</v>
      </c>
      <c r="C11" s="174">
        <v>2025</v>
      </c>
      <c r="D11" s="175" t="s">
        <v>1183</v>
      </c>
      <c r="E11" s="176" t="s">
        <v>1125</v>
      </c>
      <c r="F11" s="176" t="s">
        <v>1132</v>
      </c>
      <c r="G11" s="176" t="s">
        <v>54</v>
      </c>
      <c r="H11" s="168" t="s">
        <v>600</v>
      </c>
      <c r="I11" s="167">
        <v>1978</v>
      </c>
      <c r="J11" s="167"/>
      <c r="K11" s="177">
        <v>1978</v>
      </c>
      <c r="L11" s="177">
        <v>47</v>
      </c>
      <c r="M11" s="178" t="s">
        <v>563</v>
      </c>
      <c r="N11" s="179" t="s">
        <v>1172</v>
      </c>
      <c r="O11" s="180" t="s">
        <v>556</v>
      </c>
      <c r="P11" s="181"/>
      <c r="Q11" s="171"/>
      <c r="R11" s="171" t="s">
        <v>546</v>
      </c>
      <c r="S11" s="179" t="s">
        <v>1171</v>
      </c>
      <c r="T11" s="168" t="s">
        <v>673</v>
      </c>
      <c r="U11" s="168" t="s">
        <v>562</v>
      </c>
      <c r="V11" s="183" t="s">
        <v>526</v>
      </c>
      <c r="W11" s="183" t="s">
        <v>526</v>
      </c>
      <c r="X11" s="168" t="s">
        <v>1169</v>
      </c>
      <c r="Y11" s="168" t="s">
        <v>526</v>
      </c>
      <c r="Z11" s="184">
        <v>0.375</v>
      </c>
      <c r="AA11" s="184">
        <v>0.91666666666666663</v>
      </c>
      <c r="AB11" s="185"/>
      <c r="AC11" s="185"/>
      <c r="AD11" s="186" t="s">
        <v>588</v>
      </c>
      <c r="AE11" s="187"/>
      <c r="AF11" s="188" t="s">
        <v>541</v>
      </c>
      <c r="AG11" s="28">
        <v>1583.57</v>
      </c>
      <c r="AH11" s="189">
        <v>1271</v>
      </c>
      <c r="AI11" s="190" t="s">
        <v>540</v>
      </c>
      <c r="AJ11" s="191">
        <v>3</v>
      </c>
      <c r="AK11" s="191">
        <v>0</v>
      </c>
      <c r="AL11" s="178" t="s">
        <v>652</v>
      </c>
      <c r="AM11" s="191" t="s">
        <v>527</v>
      </c>
      <c r="AN11" s="168" t="s">
        <v>527</v>
      </c>
      <c r="AO11" s="168" t="s">
        <v>527</v>
      </c>
      <c r="AP11" s="168" t="s">
        <v>527</v>
      </c>
      <c r="AQ11" s="168" t="s">
        <v>526</v>
      </c>
      <c r="AR11" s="168" t="s">
        <v>526</v>
      </c>
      <c r="AS11" s="192" t="s">
        <v>525</v>
      </c>
      <c r="AT11" s="168" t="s">
        <v>524</v>
      </c>
      <c r="AU11" s="168" t="s">
        <v>524</v>
      </c>
      <c r="AV11" s="168" t="s">
        <v>527</v>
      </c>
      <c r="AW11" s="168" t="s">
        <v>527</v>
      </c>
      <c r="AX11" s="168" t="s">
        <v>524</v>
      </c>
      <c r="AY11" s="168" t="s">
        <v>524</v>
      </c>
      <c r="AZ11" s="168" t="s">
        <v>524</v>
      </c>
      <c r="BA11" s="193">
        <v>36</v>
      </c>
      <c r="BB11" s="193">
        <v>0</v>
      </c>
      <c r="BC11" s="194" t="s">
        <v>527</v>
      </c>
      <c r="BD11" s="168" t="s">
        <v>527</v>
      </c>
      <c r="BE11" s="168" t="s">
        <v>527</v>
      </c>
      <c r="BF11" s="168" t="s">
        <v>524</v>
      </c>
      <c r="BG11" s="168" t="s">
        <v>527</v>
      </c>
      <c r="BH11" s="168" t="s">
        <v>527</v>
      </c>
      <c r="BI11" s="168" t="s">
        <v>527</v>
      </c>
      <c r="BJ11" s="195" t="s">
        <v>527</v>
      </c>
      <c r="BK11" s="196" t="s">
        <v>523</v>
      </c>
      <c r="BL11" s="168" t="s">
        <v>539</v>
      </c>
      <c r="BM11" s="168" t="s">
        <v>523</v>
      </c>
      <c r="BN11" s="168" t="s">
        <v>523</v>
      </c>
      <c r="BO11" s="168" t="s">
        <v>539</v>
      </c>
      <c r="BP11" s="192" t="s">
        <v>523</v>
      </c>
    </row>
    <row r="12" spans="1:68" s="3" customFormat="1" ht="23.25" customHeight="1">
      <c r="A12" s="91">
        <v>2001</v>
      </c>
      <c r="B12" s="173" t="s">
        <v>396</v>
      </c>
      <c r="C12" s="174">
        <v>2025</v>
      </c>
      <c r="D12" s="175" t="s">
        <v>1182</v>
      </c>
      <c r="E12" s="176" t="s">
        <v>1125</v>
      </c>
      <c r="F12" s="176" t="s">
        <v>1132</v>
      </c>
      <c r="G12" s="176" t="s">
        <v>1142</v>
      </c>
      <c r="H12" s="168" t="s">
        <v>600</v>
      </c>
      <c r="I12" s="167">
        <v>1976</v>
      </c>
      <c r="J12" s="167"/>
      <c r="K12" s="177">
        <v>1976</v>
      </c>
      <c r="L12" s="177">
        <v>49</v>
      </c>
      <c r="M12" s="178" t="s">
        <v>548</v>
      </c>
      <c r="N12" s="179" t="s">
        <v>1181</v>
      </c>
      <c r="O12" s="180" t="s">
        <v>534</v>
      </c>
      <c r="P12" s="181"/>
      <c r="Q12" s="171"/>
      <c r="R12" s="171" t="s">
        <v>526</v>
      </c>
      <c r="S12" s="179" t="s">
        <v>1180</v>
      </c>
      <c r="T12" s="168" t="s">
        <v>533</v>
      </c>
      <c r="U12" s="168" t="s">
        <v>724</v>
      </c>
      <c r="V12" s="183" t="s">
        <v>526</v>
      </c>
      <c r="W12" s="183" t="s">
        <v>526</v>
      </c>
      <c r="X12" s="168" t="s">
        <v>565</v>
      </c>
      <c r="Y12" s="168" t="s">
        <v>526</v>
      </c>
      <c r="Z12" s="184">
        <v>0.35416666666666669</v>
      </c>
      <c r="AA12" s="184">
        <v>0.91666666666666663</v>
      </c>
      <c r="AB12" s="185"/>
      <c r="AC12" s="185"/>
      <c r="AD12" s="186" t="s">
        <v>588</v>
      </c>
      <c r="AE12" s="187"/>
      <c r="AF12" s="188" t="s">
        <v>530</v>
      </c>
      <c r="AG12" s="28">
        <v>1180</v>
      </c>
      <c r="AH12" s="189">
        <v>807.5</v>
      </c>
      <c r="AI12" s="190" t="s">
        <v>529</v>
      </c>
      <c r="AJ12" s="191">
        <v>2</v>
      </c>
      <c r="AK12" s="191">
        <v>0</v>
      </c>
      <c r="AL12" s="178" t="s">
        <v>553</v>
      </c>
      <c r="AM12" s="191" t="s">
        <v>524</v>
      </c>
      <c r="AN12" s="168" t="s">
        <v>527</v>
      </c>
      <c r="AO12" s="168" t="s">
        <v>527</v>
      </c>
      <c r="AP12" s="168" t="s">
        <v>527</v>
      </c>
      <c r="AQ12" s="168" t="s">
        <v>526</v>
      </c>
      <c r="AR12" s="168" t="s">
        <v>526</v>
      </c>
      <c r="AS12" s="192" t="s">
        <v>559</v>
      </c>
      <c r="AT12" s="168" t="s">
        <v>524</v>
      </c>
      <c r="AU12" s="168" t="s">
        <v>524</v>
      </c>
      <c r="AV12" s="168" t="s">
        <v>527</v>
      </c>
      <c r="AW12" s="168" t="s">
        <v>527</v>
      </c>
      <c r="AX12" s="168" t="s">
        <v>524</v>
      </c>
      <c r="AY12" s="168" t="s">
        <v>524</v>
      </c>
      <c r="AZ12" s="168" t="s">
        <v>524</v>
      </c>
      <c r="BA12" s="193">
        <v>3</v>
      </c>
      <c r="BB12" s="193">
        <v>1</v>
      </c>
      <c r="BC12" s="194" t="s">
        <v>524</v>
      </c>
      <c r="BD12" s="168" t="s">
        <v>527</v>
      </c>
      <c r="BE12" s="168" t="s">
        <v>524</v>
      </c>
      <c r="BF12" s="168" t="s">
        <v>527</v>
      </c>
      <c r="BG12" s="168" t="s">
        <v>527</v>
      </c>
      <c r="BH12" s="168" t="s">
        <v>524</v>
      </c>
      <c r="BI12" s="168" t="s">
        <v>524</v>
      </c>
      <c r="BJ12" s="195" t="s">
        <v>527</v>
      </c>
      <c r="BK12" s="196" t="s">
        <v>523</v>
      </c>
      <c r="BL12" s="168" t="s">
        <v>539</v>
      </c>
      <c r="BM12" s="168" t="s">
        <v>523</v>
      </c>
      <c r="BN12" s="168" t="s">
        <v>523</v>
      </c>
      <c r="BO12" s="168" t="s">
        <v>539</v>
      </c>
      <c r="BP12" s="192" t="s">
        <v>523</v>
      </c>
    </row>
    <row r="13" spans="1:68" s="3" customFormat="1" ht="23.25" customHeight="1">
      <c r="A13" s="91">
        <v>1013</v>
      </c>
      <c r="B13" s="173" t="s">
        <v>52</v>
      </c>
      <c r="C13" s="174">
        <v>2025</v>
      </c>
      <c r="D13" s="175" t="s">
        <v>1179</v>
      </c>
      <c r="E13" s="176" t="s">
        <v>1125</v>
      </c>
      <c r="F13" s="176" t="s">
        <v>1132</v>
      </c>
      <c r="G13" s="176" t="s">
        <v>1060</v>
      </c>
      <c r="H13" s="168" t="s">
        <v>600</v>
      </c>
      <c r="I13" s="167">
        <v>1973</v>
      </c>
      <c r="J13" s="167"/>
      <c r="K13" s="177">
        <v>2021</v>
      </c>
      <c r="L13" s="177">
        <v>4</v>
      </c>
      <c r="M13" s="178" t="s">
        <v>684</v>
      </c>
      <c r="N13" s="179" t="s">
        <v>1172</v>
      </c>
      <c r="O13" s="180" t="s">
        <v>666</v>
      </c>
      <c r="P13" s="198">
        <v>26012</v>
      </c>
      <c r="Q13" s="199" t="s">
        <v>1178</v>
      </c>
      <c r="R13" s="171" t="s">
        <v>546</v>
      </c>
      <c r="S13" s="179" t="s">
        <v>1171</v>
      </c>
      <c r="T13" s="168" t="s">
        <v>673</v>
      </c>
      <c r="U13" s="168" t="s">
        <v>966</v>
      </c>
      <c r="V13" s="183" t="s">
        <v>526</v>
      </c>
      <c r="W13" s="183" t="s">
        <v>555</v>
      </c>
      <c r="X13" s="168" t="s">
        <v>633</v>
      </c>
      <c r="Y13" s="168" t="s">
        <v>526</v>
      </c>
      <c r="Z13" s="184">
        <v>0.375</v>
      </c>
      <c r="AA13" s="184">
        <v>0.91666666666666663</v>
      </c>
      <c r="AB13" s="185"/>
      <c r="AC13" s="185"/>
      <c r="AD13" s="186" t="s">
        <v>588</v>
      </c>
      <c r="AE13" s="187"/>
      <c r="AF13" s="188" t="s">
        <v>530</v>
      </c>
      <c r="AG13" s="28">
        <v>3784</v>
      </c>
      <c r="AH13" s="189">
        <v>743.38</v>
      </c>
      <c r="AI13" s="190" t="s">
        <v>540</v>
      </c>
      <c r="AJ13" s="191">
        <v>3</v>
      </c>
      <c r="AK13" s="191">
        <v>0</v>
      </c>
      <c r="AL13" s="178" t="s">
        <v>1034</v>
      </c>
      <c r="AM13" s="191" t="s">
        <v>527</v>
      </c>
      <c r="AN13" s="168" t="s">
        <v>527</v>
      </c>
      <c r="AO13" s="168" t="s">
        <v>527</v>
      </c>
      <c r="AP13" s="168" t="s">
        <v>527</v>
      </c>
      <c r="AQ13" s="168" t="s">
        <v>526</v>
      </c>
      <c r="AR13" s="168" t="s">
        <v>270</v>
      </c>
      <c r="AS13" s="192" t="s">
        <v>585</v>
      </c>
      <c r="AT13" s="168" t="s">
        <v>524</v>
      </c>
      <c r="AU13" s="168" t="s">
        <v>527</v>
      </c>
      <c r="AV13" s="168" t="s">
        <v>527</v>
      </c>
      <c r="AW13" s="168" t="s">
        <v>527</v>
      </c>
      <c r="AX13" s="168" t="s">
        <v>527</v>
      </c>
      <c r="AY13" s="168" t="s">
        <v>524</v>
      </c>
      <c r="AZ13" s="168" t="s">
        <v>524</v>
      </c>
      <c r="BA13" s="193">
        <v>24</v>
      </c>
      <c r="BB13" s="193" t="s">
        <v>527</v>
      </c>
      <c r="BC13" s="194" t="s">
        <v>527</v>
      </c>
      <c r="BD13" s="168" t="s">
        <v>527</v>
      </c>
      <c r="BE13" s="168" t="s">
        <v>527</v>
      </c>
      <c r="BF13" s="168" t="s">
        <v>527</v>
      </c>
      <c r="BG13" s="168" t="s">
        <v>527</v>
      </c>
      <c r="BH13" s="168" t="s">
        <v>527</v>
      </c>
      <c r="BI13" s="168" t="s">
        <v>524</v>
      </c>
      <c r="BJ13" s="195" t="s">
        <v>527</v>
      </c>
      <c r="BK13" s="196" t="s">
        <v>523</v>
      </c>
      <c r="BL13" s="168" t="s">
        <v>539</v>
      </c>
      <c r="BM13" s="168" t="s">
        <v>539</v>
      </c>
      <c r="BN13" s="168" t="s">
        <v>523</v>
      </c>
      <c r="BO13" s="168" t="s">
        <v>539</v>
      </c>
      <c r="BP13" s="192" t="s">
        <v>523</v>
      </c>
    </row>
    <row r="14" spans="1:68" s="3" customFormat="1" ht="23.25" customHeight="1">
      <c r="A14" s="91">
        <v>2014</v>
      </c>
      <c r="B14" s="173" t="s">
        <v>285</v>
      </c>
      <c r="C14" s="174">
        <v>2025</v>
      </c>
      <c r="D14" s="175" t="s">
        <v>1177</v>
      </c>
      <c r="E14" s="176" t="s">
        <v>1125</v>
      </c>
      <c r="F14" s="176" t="s">
        <v>1132</v>
      </c>
      <c r="G14" s="176" t="s">
        <v>1544</v>
      </c>
      <c r="H14" s="168" t="s">
        <v>550</v>
      </c>
      <c r="I14" s="167">
        <v>1977</v>
      </c>
      <c r="J14" s="167"/>
      <c r="K14" s="177">
        <v>1977</v>
      </c>
      <c r="L14" s="177">
        <v>48</v>
      </c>
      <c r="M14" s="178" t="s">
        <v>563</v>
      </c>
      <c r="N14" s="179" t="s">
        <v>1176</v>
      </c>
      <c r="O14" s="180" t="s">
        <v>534</v>
      </c>
      <c r="P14" s="181"/>
      <c r="Q14" s="171"/>
      <c r="R14" s="171" t="s">
        <v>526</v>
      </c>
      <c r="S14" s="179"/>
      <c r="T14" s="168" t="s">
        <v>673</v>
      </c>
      <c r="U14" s="168" t="s">
        <v>698</v>
      </c>
      <c r="V14" s="183" t="s">
        <v>1175</v>
      </c>
      <c r="W14" s="183" t="s">
        <v>526</v>
      </c>
      <c r="X14" s="168" t="s">
        <v>593</v>
      </c>
      <c r="Y14" s="168" t="s">
        <v>527</v>
      </c>
      <c r="Z14" s="184">
        <v>0.375</v>
      </c>
      <c r="AA14" s="184">
        <v>0.875</v>
      </c>
      <c r="AB14" s="200" t="s">
        <v>1011</v>
      </c>
      <c r="AC14" s="185"/>
      <c r="AD14" s="186" t="s">
        <v>588</v>
      </c>
      <c r="AE14" s="187" t="s">
        <v>586</v>
      </c>
      <c r="AF14" s="188" t="s">
        <v>530</v>
      </c>
      <c r="AG14" s="28">
        <v>2000</v>
      </c>
      <c r="AH14" s="189">
        <v>707.1</v>
      </c>
      <c r="AI14" s="190" t="s">
        <v>529</v>
      </c>
      <c r="AJ14" s="191">
        <v>1</v>
      </c>
      <c r="AK14" s="191">
        <v>0</v>
      </c>
      <c r="AL14" s="178" t="s">
        <v>560</v>
      </c>
      <c r="AM14" s="191" t="s">
        <v>527</v>
      </c>
      <c r="AN14" s="168" t="s">
        <v>527</v>
      </c>
      <c r="AO14" s="168" t="s">
        <v>527</v>
      </c>
      <c r="AP14" s="168" t="s">
        <v>527</v>
      </c>
      <c r="AQ14" s="168" t="s">
        <v>526</v>
      </c>
      <c r="AR14" s="168" t="s">
        <v>526</v>
      </c>
      <c r="AS14" s="192" t="s">
        <v>559</v>
      </c>
      <c r="AT14" s="168" t="s">
        <v>527</v>
      </c>
      <c r="AU14" s="168" t="s">
        <v>524</v>
      </c>
      <c r="AV14" s="168" t="s">
        <v>527</v>
      </c>
      <c r="AW14" s="168" t="s">
        <v>527</v>
      </c>
      <c r="AX14" s="168" t="s">
        <v>527</v>
      </c>
      <c r="AY14" s="168" t="s">
        <v>524</v>
      </c>
      <c r="AZ14" s="168" t="s">
        <v>524</v>
      </c>
      <c r="BA14" s="193">
        <v>77</v>
      </c>
      <c r="BB14" s="193">
        <v>2</v>
      </c>
      <c r="BC14" s="194" t="s">
        <v>526</v>
      </c>
      <c r="BD14" s="168" t="s">
        <v>526</v>
      </c>
      <c r="BE14" s="168" t="s">
        <v>526</v>
      </c>
      <c r="BF14" s="168" t="s">
        <v>527</v>
      </c>
      <c r="BG14" s="168" t="s">
        <v>527</v>
      </c>
      <c r="BH14" s="168" t="s">
        <v>524</v>
      </c>
      <c r="BI14" s="168" t="s">
        <v>527</v>
      </c>
      <c r="BJ14" s="195" t="s">
        <v>524</v>
      </c>
      <c r="BK14" s="196" t="s">
        <v>523</v>
      </c>
      <c r="BL14" s="168" t="s">
        <v>523</v>
      </c>
      <c r="BM14" s="168" t="s">
        <v>523</v>
      </c>
      <c r="BN14" s="168" t="s">
        <v>523</v>
      </c>
      <c r="BO14" s="168" t="s">
        <v>523</v>
      </c>
      <c r="BP14" s="192" t="s">
        <v>523</v>
      </c>
    </row>
    <row r="15" spans="1:68" s="3" customFormat="1" ht="23.25" customHeight="1">
      <c r="A15" s="91">
        <v>1009</v>
      </c>
      <c r="B15" s="173" t="s">
        <v>59</v>
      </c>
      <c r="C15" s="174">
        <v>2025</v>
      </c>
      <c r="D15" s="175" t="s">
        <v>1174</v>
      </c>
      <c r="E15" s="176" t="s">
        <v>1125</v>
      </c>
      <c r="F15" s="176" t="s">
        <v>1132</v>
      </c>
      <c r="G15" s="176" t="s">
        <v>277</v>
      </c>
      <c r="H15" s="168" t="s">
        <v>600</v>
      </c>
      <c r="I15" s="167">
        <v>1981</v>
      </c>
      <c r="J15" s="167"/>
      <c r="K15" s="177">
        <v>2018</v>
      </c>
      <c r="L15" s="177">
        <v>7</v>
      </c>
      <c r="M15" s="178" t="s">
        <v>548</v>
      </c>
      <c r="N15" s="179" t="s">
        <v>1172</v>
      </c>
      <c r="O15" s="180" t="s">
        <v>666</v>
      </c>
      <c r="P15" s="198">
        <v>17005</v>
      </c>
      <c r="Q15" s="199" t="s">
        <v>455</v>
      </c>
      <c r="R15" s="171" t="s">
        <v>546</v>
      </c>
      <c r="S15" s="179" t="s">
        <v>1171</v>
      </c>
      <c r="T15" s="168" t="s">
        <v>673</v>
      </c>
      <c r="U15" s="168" t="s">
        <v>562</v>
      </c>
      <c r="V15" s="183" t="s">
        <v>891</v>
      </c>
      <c r="W15" s="183" t="s">
        <v>526</v>
      </c>
      <c r="X15" s="168" t="s">
        <v>1169</v>
      </c>
      <c r="Y15" s="168" t="s">
        <v>526</v>
      </c>
      <c r="Z15" s="184">
        <v>0.375</v>
      </c>
      <c r="AA15" s="184">
        <v>0.91666666666666663</v>
      </c>
      <c r="AB15" s="185"/>
      <c r="AC15" s="185"/>
      <c r="AD15" s="186" t="s">
        <v>588</v>
      </c>
      <c r="AE15" s="187"/>
      <c r="AF15" s="188" t="s">
        <v>541</v>
      </c>
      <c r="AG15" s="179">
        <v>6031</v>
      </c>
      <c r="AH15" s="189">
        <v>684.58</v>
      </c>
      <c r="AI15" s="190" t="s">
        <v>540</v>
      </c>
      <c r="AJ15" s="191">
        <v>1</v>
      </c>
      <c r="AK15" s="191">
        <v>0</v>
      </c>
      <c r="AL15" s="178" t="s">
        <v>528</v>
      </c>
      <c r="AM15" s="191" t="s">
        <v>527</v>
      </c>
      <c r="AN15" s="168" t="s">
        <v>527</v>
      </c>
      <c r="AO15" s="168" t="s">
        <v>527</v>
      </c>
      <c r="AP15" s="168" t="s">
        <v>526</v>
      </c>
      <c r="AQ15" s="168" t="s">
        <v>526</v>
      </c>
      <c r="AR15" s="168" t="s">
        <v>526</v>
      </c>
      <c r="AS15" s="192" t="s">
        <v>525</v>
      </c>
      <c r="AT15" s="168" t="s">
        <v>527</v>
      </c>
      <c r="AU15" s="168" t="s">
        <v>524</v>
      </c>
      <c r="AV15" s="168" t="s">
        <v>527</v>
      </c>
      <c r="AW15" s="168" t="s">
        <v>527</v>
      </c>
      <c r="AX15" s="168" t="s">
        <v>527</v>
      </c>
      <c r="AY15" s="168" t="s">
        <v>524</v>
      </c>
      <c r="AZ15" s="168" t="s">
        <v>524</v>
      </c>
      <c r="BA15" s="193">
        <v>41</v>
      </c>
      <c r="BB15" s="193">
        <v>2</v>
      </c>
      <c r="BC15" s="194" t="s">
        <v>526</v>
      </c>
      <c r="BD15" s="168" t="s">
        <v>527</v>
      </c>
      <c r="BE15" s="168" t="s">
        <v>527</v>
      </c>
      <c r="BF15" s="168" t="s">
        <v>527</v>
      </c>
      <c r="BG15" s="168" t="s">
        <v>527</v>
      </c>
      <c r="BH15" s="168" t="s">
        <v>527</v>
      </c>
      <c r="BI15" s="168" t="s">
        <v>524</v>
      </c>
      <c r="BJ15" s="195" t="s">
        <v>527</v>
      </c>
      <c r="BK15" s="196" t="s">
        <v>523</v>
      </c>
      <c r="BL15" s="168" t="s">
        <v>539</v>
      </c>
      <c r="BM15" s="168" t="s">
        <v>523</v>
      </c>
      <c r="BN15" s="168" t="s">
        <v>523</v>
      </c>
      <c r="BO15" s="168" t="s">
        <v>539</v>
      </c>
      <c r="BP15" s="192" t="s">
        <v>523</v>
      </c>
    </row>
    <row r="16" spans="1:68" s="3" customFormat="1" ht="23.25" customHeight="1">
      <c r="A16" s="91">
        <v>1010</v>
      </c>
      <c r="B16" s="173" t="s">
        <v>57</v>
      </c>
      <c r="C16" s="174">
        <v>2025</v>
      </c>
      <c r="D16" s="175" t="s">
        <v>1173</v>
      </c>
      <c r="E16" s="176" t="s">
        <v>1125</v>
      </c>
      <c r="F16" s="176" t="s">
        <v>1132</v>
      </c>
      <c r="G16" s="176" t="s">
        <v>58</v>
      </c>
      <c r="H16" s="168" t="s">
        <v>600</v>
      </c>
      <c r="I16" s="167">
        <v>1982</v>
      </c>
      <c r="J16" s="167"/>
      <c r="K16" s="177">
        <v>1981</v>
      </c>
      <c r="L16" s="177">
        <v>44</v>
      </c>
      <c r="M16" s="178" t="s">
        <v>599</v>
      </c>
      <c r="N16" s="179" t="s">
        <v>1172</v>
      </c>
      <c r="O16" s="180" t="s">
        <v>534</v>
      </c>
      <c r="P16" s="181"/>
      <c r="Q16" s="171"/>
      <c r="R16" s="171" t="s">
        <v>526</v>
      </c>
      <c r="S16" s="179" t="s">
        <v>1171</v>
      </c>
      <c r="T16" s="168" t="s">
        <v>673</v>
      </c>
      <c r="U16" s="168" t="s">
        <v>562</v>
      </c>
      <c r="V16" s="183" t="s">
        <v>891</v>
      </c>
      <c r="W16" s="183" t="s">
        <v>526</v>
      </c>
      <c r="X16" s="168" t="s">
        <v>1169</v>
      </c>
      <c r="Y16" s="168" t="s">
        <v>527</v>
      </c>
      <c r="Z16" s="184">
        <v>0.375</v>
      </c>
      <c r="AA16" s="184">
        <v>0.91666666666666663</v>
      </c>
      <c r="AB16" s="185"/>
      <c r="AC16" s="185"/>
      <c r="AD16" s="186" t="s">
        <v>588</v>
      </c>
      <c r="AE16" s="187"/>
      <c r="AF16" s="188" t="s">
        <v>530</v>
      </c>
      <c r="AG16" s="28">
        <v>1190</v>
      </c>
      <c r="AH16" s="189">
        <v>656.71</v>
      </c>
      <c r="AI16" s="190" t="s">
        <v>540</v>
      </c>
      <c r="AJ16" s="191">
        <v>2</v>
      </c>
      <c r="AK16" s="191">
        <v>0</v>
      </c>
      <c r="AL16" s="178" t="s">
        <v>564</v>
      </c>
      <c r="AM16" s="191" t="s">
        <v>527</v>
      </c>
      <c r="AN16" s="168" t="s">
        <v>527</v>
      </c>
      <c r="AO16" s="168" t="s">
        <v>527</v>
      </c>
      <c r="AP16" s="168" t="s">
        <v>527</v>
      </c>
      <c r="AQ16" s="168" t="s">
        <v>526</v>
      </c>
      <c r="AR16" s="168" t="s">
        <v>526</v>
      </c>
      <c r="AS16" s="192" t="s">
        <v>597</v>
      </c>
      <c r="AT16" s="168" t="s">
        <v>524</v>
      </c>
      <c r="AU16" s="168" t="s">
        <v>524</v>
      </c>
      <c r="AV16" s="168" t="s">
        <v>527</v>
      </c>
      <c r="AW16" s="168" t="s">
        <v>568</v>
      </c>
      <c r="AX16" s="168" t="s">
        <v>527</v>
      </c>
      <c r="AY16" s="168" t="s">
        <v>524</v>
      </c>
      <c r="AZ16" s="168" t="s">
        <v>524</v>
      </c>
      <c r="BA16" s="193">
        <v>13</v>
      </c>
      <c r="BB16" s="193">
        <v>0</v>
      </c>
      <c r="BC16" s="194" t="s">
        <v>524</v>
      </c>
      <c r="BD16" s="168" t="s">
        <v>527</v>
      </c>
      <c r="BE16" s="168" t="s">
        <v>524</v>
      </c>
      <c r="BF16" s="168" t="s">
        <v>527</v>
      </c>
      <c r="BG16" s="168" t="s">
        <v>527</v>
      </c>
      <c r="BH16" s="168" t="s">
        <v>524</v>
      </c>
      <c r="BI16" s="168" t="s">
        <v>524</v>
      </c>
      <c r="BJ16" s="195" t="s">
        <v>527</v>
      </c>
      <c r="BK16" s="196" t="s">
        <v>539</v>
      </c>
      <c r="BL16" s="168" t="s">
        <v>523</v>
      </c>
      <c r="BM16" s="168" t="s">
        <v>523</v>
      </c>
      <c r="BN16" s="168" t="s">
        <v>523</v>
      </c>
      <c r="BO16" s="168" t="s">
        <v>539</v>
      </c>
      <c r="BP16" s="192" t="s">
        <v>523</v>
      </c>
    </row>
    <row r="17" spans="1:68" s="3" customFormat="1" ht="23.25" customHeight="1">
      <c r="A17" s="91">
        <v>2003</v>
      </c>
      <c r="B17" s="173" t="s">
        <v>279</v>
      </c>
      <c r="C17" s="174">
        <v>2025</v>
      </c>
      <c r="D17" s="175" t="s">
        <v>1170</v>
      </c>
      <c r="E17" s="176" t="s">
        <v>1125</v>
      </c>
      <c r="F17" s="176" t="s">
        <v>1132</v>
      </c>
      <c r="G17" s="176" t="s">
        <v>1057</v>
      </c>
      <c r="H17" s="168" t="s">
        <v>550</v>
      </c>
      <c r="I17" s="167">
        <v>1996</v>
      </c>
      <c r="J17" s="167"/>
      <c r="K17" s="177">
        <v>1996</v>
      </c>
      <c r="L17" s="177">
        <v>29</v>
      </c>
      <c r="M17" s="178" t="s">
        <v>548</v>
      </c>
      <c r="N17" s="179" t="s">
        <v>986</v>
      </c>
      <c r="O17" s="180" t="s">
        <v>534</v>
      </c>
      <c r="P17" s="181"/>
      <c r="Q17" s="171"/>
      <c r="R17" s="171" t="s">
        <v>526</v>
      </c>
      <c r="S17" s="179"/>
      <c r="T17" s="168" t="s">
        <v>673</v>
      </c>
      <c r="U17" s="168" t="s">
        <v>562</v>
      </c>
      <c r="V17" s="183" t="s">
        <v>1134</v>
      </c>
      <c r="W17" s="183" t="s">
        <v>526</v>
      </c>
      <c r="X17" s="168" t="s">
        <v>1169</v>
      </c>
      <c r="Y17" s="168" t="s">
        <v>527</v>
      </c>
      <c r="Z17" s="184">
        <v>0.35416666666666669</v>
      </c>
      <c r="AA17" s="184">
        <v>0.91666666666666663</v>
      </c>
      <c r="AB17" s="185"/>
      <c r="AC17" s="185"/>
      <c r="AD17" s="186"/>
      <c r="AE17" s="187" t="s">
        <v>607</v>
      </c>
      <c r="AF17" s="188" t="s">
        <v>541</v>
      </c>
      <c r="AG17" s="28">
        <v>1427</v>
      </c>
      <c r="AH17" s="189">
        <v>589.23</v>
      </c>
      <c r="AI17" s="190" t="s">
        <v>540</v>
      </c>
      <c r="AJ17" s="191">
        <v>2</v>
      </c>
      <c r="AK17" s="191">
        <v>0</v>
      </c>
      <c r="AL17" s="178" t="s">
        <v>528</v>
      </c>
      <c r="AM17" s="191" t="s">
        <v>527</v>
      </c>
      <c r="AN17" s="168" t="s">
        <v>527</v>
      </c>
      <c r="AO17" s="168" t="s">
        <v>527</v>
      </c>
      <c r="AP17" s="168" t="s">
        <v>526</v>
      </c>
      <c r="AQ17" s="168" t="s">
        <v>526</v>
      </c>
      <c r="AR17" s="168" t="s">
        <v>526</v>
      </c>
      <c r="AS17" s="192" t="s">
        <v>525</v>
      </c>
      <c r="AT17" s="168" t="s">
        <v>524</v>
      </c>
      <c r="AU17" s="168" t="s">
        <v>524</v>
      </c>
      <c r="AV17" s="168" t="s">
        <v>527</v>
      </c>
      <c r="AW17" s="168" t="s">
        <v>524</v>
      </c>
      <c r="AX17" s="168" t="s">
        <v>524</v>
      </c>
      <c r="AY17" s="168" t="s">
        <v>524</v>
      </c>
      <c r="AZ17" s="168" t="s">
        <v>524</v>
      </c>
      <c r="BA17" s="193">
        <v>25</v>
      </c>
      <c r="BB17" s="193">
        <v>0</v>
      </c>
      <c r="BC17" s="194" t="s">
        <v>524</v>
      </c>
      <c r="BD17" s="168" t="s">
        <v>524</v>
      </c>
      <c r="BE17" s="168" t="s">
        <v>524</v>
      </c>
      <c r="BF17" s="168" t="s">
        <v>527</v>
      </c>
      <c r="BG17" s="168" t="s">
        <v>524</v>
      </c>
      <c r="BH17" s="168" t="s">
        <v>524</v>
      </c>
      <c r="BI17" s="168" t="s">
        <v>524</v>
      </c>
      <c r="BJ17" s="195" t="s">
        <v>524</v>
      </c>
      <c r="BK17" s="196" t="s">
        <v>539</v>
      </c>
      <c r="BL17" s="168" t="s">
        <v>523</v>
      </c>
      <c r="BM17" s="168" t="s">
        <v>523</v>
      </c>
      <c r="BN17" s="168" t="s">
        <v>523</v>
      </c>
      <c r="BO17" s="168" t="s">
        <v>539</v>
      </c>
      <c r="BP17" s="192" t="s">
        <v>523</v>
      </c>
    </row>
    <row r="18" spans="1:68" s="3" customFormat="1" ht="23.25" customHeight="1">
      <c r="A18" s="91">
        <v>2012</v>
      </c>
      <c r="B18" s="173" t="s">
        <v>284</v>
      </c>
      <c r="C18" s="174">
        <v>2025</v>
      </c>
      <c r="D18" s="175" t="s">
        <v>1168</v>
      </c>
      <c r="E18" s="176" t="s">
        <v>1125</v>
      </c>
      <c r="F18" s="176" t="s">
        <v>1132</v>
      </c>
      <c r="G18" s="176" t="s">
        <v>1167</v>
      </c>
      <c r="H18" s="168" t="s">
        <v>550</v>
      </c>
      <c r="I18" s="167">
        <v>1982</v>
      </c>
      <c r="J18" s="167"/>
      <c r="K18" s="177">
        <v>1982</v>
      </c>
      <c r="L18" s="177">
        <v>43</v>
      </c>
      <c r="M18" s="178" t="s">
        <v>563</v>
      </c>
      <c r="N18" s="179" t="s">
        <v>986</v>
      </c>
      <c r="O18" s="180" t="s">
        <v>534</v>
      </c>
      <c r="P18" s="181"/>
      <c r="Q18" s="171"/>
      <c r="R18" s="171" t="s">
        <v>526</v>
      </c>
      <c r="S18" s="179"/>
      <c r="T18" s="168" t="s">
        <v>673</v>
      </c>
      <c r="U18" s="168" t="s">
        <v>698</v>
      </c>
      <c r="V18" s="183" t="s">
        <v>526</v>
      </c>
      <c r="W18" s="183" t="s">
        <v>526</v>
      </c>
      <c r="X18" s="168" t="s">
        <v>633</v>
      </c>
      <c r="Y18" s="168" t="s">
        <v>526</v>
      </c>
      <c r="Z18" s="184">
        <v>0.375</v>
      </c>
      <c r="AA18" s="184">
        <v>0.875</v>
      </c>
      <c r="AB18" s="185" t="s">
        <v>1166</v>
      </c>
      <c r="AC18" s="185"/>
      <c r="AD18" s="186" t="s">
        <v>588</v>
      </c>
      <c r="AE18" s="187"/>
      <c r="AF18" s="188" t="s">
        <v>541</v>
      </c>
      <c r="AG18" s="28">
        <v>689</v>
      </c>
      <c r="AH18" s="189">
        <v>578</v>
      </c>
      <c r="AI18" s="190" t="s">
        <v>540</v>
      </c>
      <c r="AJ18" s="191">
        <v>1</v>
      </c>
      <c r="AK18" s="191">
        <v>0</v>
      </c>
      <c r="AL18" s="178" t="s">
        <v>528</v>
      </c>
      <c r="AM18" s="191" t="s">
        <v>527</v>
      </c>
      <c r="AN18" s="168" t="s">
        <v>527</v>
      </c>
      <c r="AO18" s="168" t="s">
        <v>527</v>
      </c>
      <c r="AP18" s="168" t="s">
        <v>527</v>
      </c>
      <c r="AQ18" s="168" t="s">
        <v>526</v>
      </c>
      <c r="AR18" s="168" t="s">
        <v>526</v>
      </c>
      <c r="AS18" s="192" t="s">
        <v>585</v>
      </c>
      <c r="AT18" s="168" t="s">
        <v>524</v>
      </c>
      <c r="AU18" s="168" t="s">
        <v>524</v>
      </c>
      <c r="AV18" s="168" t="s">
        <v>524</v>
      </c>
      <c r="AW18" s="168" t="s">
        <v>524</v>
      </c>
      <c r="AX18" s="168" t="s">
        <v>524</v>
      </c>
      <c r="AY18" s="168" t="s">
        <v>524</v>
      </c>
      <c r="AZ18" s="168" t="s">
        <v>524</v>
      </c>
      <c r="BA18" s="193">
        <v>15</v>
      </c>
      <c r="BB18" s="193">
        <v>0</v>
      </c>
      <c r="BC18" s="194" t="s">
        <v>524</v>
      </c>
      <c r="BD18" s="168" t="s">
        <v>527</v>
      </c>
      <c r="BE18" s="168" t="s">
        <v>524</v>
      </c>
      <c r="BF18" s="168" t="s">
        <v>524</v>
      </c>
      <c r="BG18" s="168" t="s">
        <v>524</v>
      </c>
      <c r="BH18" s="168" t="s">
        <v>524</v>
      </c>
      <c r="BI18" s="168" t="s">
        <v>524</v>
      </c>
      <c r="BJ18" s="195" t="s">
        <v>527</v>
      </c>
      <c r="BK18" s="196" t="s">
        <v>523</v>
      </c>
      <c r="BL18" s="168" t="s">
        <v>523</v>
      </c>
      <c r="BM18" s="168" t="s">
        <v>523</v>
      </c>
      <c r="BN18" s="168" t="s">
        <v>523</v>
      </c>
      <c r="BO18" s="168" t="s">
        <v>539</v>
      </c>
      <c r="BP18" s="192" t="s">
        <v>523</v>
      </c>
    </row>
    <row r="19" spans="1:68" s="3" customFormat="1" ht="23.25" customHeight="1">
      <c r="A19" s="91">
        <v>1011</v>
      </c>
      <c r="B19" s="173" t="s">
        <v>10</v>
      </c>
      <c r="C19" s="174">
        <v>2025</v>
      </c>
      <c r="D19" s="175" t="s">
        <v>1165</v>
      </c>
      <c r="E19" s="176" t="s">
        <v>1125</v>
      </c>
      <c r="F19" s="176" t="s">
        <v>1132</v>
      </c>
      <c r="G19" s="176" t="s">
        <v>1164</v>
      </c>
      <c r="H19" s="168" t="s">
        <v>600</v>
      </c>
      <c r="I19" s="167">
        <v>1970</v>
      </c>
      <c r="J19" s="167"/>
      <c r="K19" s="177">
        <v>1985</v>
      </c>
      <c r="L19" s="177">
        <v>40</v>
      </c>
      <c r="M19" s="178" t="s">
        <v>557</v>
      </c>
      <c r="N19" s="179" t="s">
        <v>1545</v>
      </c>
      <c r="O19" s="180" t="s">
        <v>666</v>
      </c>
      <c r="P19" s="181">
        <v>19040</v>
      </c>
      <c r="Q19" s="182" t="s">
        <v>60</v>
      </c>
      <c r="R19" s="171" t="s">
        <v>526</v>
      </c>
      <c r="S19" s="179"/>
      <c r="T19" s="168" t="s">
        <v>673</v>
      </c>
      <c r="U19" s="168" t="s">
        <v>966</v>
      </c>
      <c r="V19" s="183" t="s">
        <v>526</v>
      </c>
      <c r="W19" s="183" t="s">
        <v>1163</v>
      </c>
      <c r="X19" s="168" t="s">
        <v>526</v>
      </c>
      <c r="Y19" s="168" t="s">
        <v>527</v>
      </c>
      <c r="Z19" s="184">
        <v>0.35416666666666669</v>
      </c>
      <c r="AA19" s="184">
        <v>0.91666666666666663</v>
      </c>
      <c r="AB19" s="185"/>
      <c r="AC19" s="185"/>
      <c r="AD19" s="186" t="s">
        <v>588</v>
      </c>
      <c r="AE19" s="187"/>
      <c r="AF19" s="188" t="s">
        <v>541</v>
      </c>
      <c r="AG19" s="28">
        <v>2416</v>
      </c>
      <c r="AH19" s="189">
        <v>576.21</v>
      </c>
      <c r="AI19" s="190" t="s">
        <v>554</v>
      </c>
      <c r="AJ19" s="191">
        <v>1</v>
      </c>
      <c r="AK19" s="191">
        <v>0</v>
      </c>
      <c r="AL19" s="178" t="s">
        <v>528</v>
      </c>
      <c r="AM19" s="191" t="s">
        <v>527</v>
      </c>
      <c r="AN19" s="168" t="s">
        <v>527</v>
      </c>
      <c r="AO19" s="168" t="s">
        <v>527</v>
      </c>
      <c r="AP19" s="168" t="s">
        <v>526</v>
      </c>
      <c r="AQ19" s="168" t="s">
        <v>526</v>
      </c>
      <c r="AR19" s="168" t="s">
        <v>526</v>
      </c>
      <c r="AS19" s="192" t="s">
        <v>585</v>
      </c>
      <c r="AT19" s="196" t="s">
        <v>524</v>
      </c>
      <c r="AU19" s="168" t="s">
        <v>524</v>
      </c>
      <c r="AV19" s="168" t="s">
        <v>524</v>
      </c>
      <c r="AW19" s="168" t="s">
        <v>524</v>
      </c>
      <c r="AX19" s="168" t="s">
        <v>524</v>
      </c>
      <c r="AY19" s="168" t="s">
        <v>524</v>
      </c>
      <c r="AZ19" s="168" t="s">
        <v>524</v>
      </c>
      <c r="BA19" s="193">
        <v>5</v>
      </c>
      <c r="BB19" s="193">
        <v>0</v>
      </c>
      <c r="BC19" s="194" t="s">
        <v>524</v>
      </c>
      <c r="BD19" s="168" t="s">
        <v>524</v>
      </c>
      <c r="BE19" s="168" t="s">
        <v>524</v>
      </c>
      <c r="BF19" s="168" t="s">
        <v>524</v>
      </c>
      <c r="BG19" s="168" t="s">
        <v>524</v>
      </c>
      <c r="BH19" s="168" t="s">
        <v>524</v>
      </c>
      <c r="BI19" s="168" t="s">
        <v>524</v>
      </c>
      <c r="BJ19" s="195" t="s">
        <v>527</v>
      </c>
      <c r="BK19" s="196" t="s">
        <v>523</v>
      </c>
      <c r="BL19" s="168" t="s">
        <v>523</v>
      </c>
      <c r="BM19" s="168" t="s">
        <v>523</v>
      </c>
      <c r="BN19" s="168" t="s">
        <v>523</v>
      </c>
      <c r="BO19" s="168" t="s">
        <v>523</v>
      </c>
      <c r="BP19" s="192" t="s">
        <v>523</v>
      </c>
    </row>
    <row r="20" spans="1:68" s="3" customFormat="1" ht="23.25" customHeight="1">
      <c r="A20" s="91">
        <v>2010</v>
      </c>
      <c r="B20" s="173" t="s">
        <v>282</v>
      </c>
      <c r="C20" s="174">
        <v>2025</v>
      </c>
      <c r="D20" s="175" t="s">
        <v>1162</v>
      </c>
      <c r="E20" s="176" t="s">
        <v>1125</v>
      </c>
      <c r="F20" s="176" t="s">
        <v>1132</v>
      </c>
      <c r="G20" s="176" t="s">
        <v>974</v>
      </c>
      <c r="H20" s="168" t="s">
        <v>550</v>
      </c>
      <c r="I20" s="167">
        <v>1975</v>
      </c>
      <c r="J20" s="167"/>
      <c r="K20" s="177">
        <v>1975</v>
      </c>
      <c r="L20" s="177">
        <v>50</v>
      </c>
      <c r="M20" s="178" t="s">
        <v>656</v>
      </c>
      <c r="N20" s="179" t="s">
        <v>986</v>
      </c>
      <c r="O20" s="180" t="s">
        <v>534</v>
      </c>
      <c r="P20" s="181"/>
      <c r="Q20" s="171"/>
      <c r="R20" s="171" t="s">
        <v>526</v>
      </c>
      <c r="S20" s="179"/>
      <c r="T20" s="168" t="s">
        <v>673</v>
      </c>
      <c r="U20" s="168" t="s">
        <v>562</v>
      </c>
      <c r="V20" s="183" t="s">
        <v>1155</v>
      </c>
      <c r="W20" s="183" t="s">
        <v>555</v>
      </c>
      <c r="X20" s="168" t="s">
        <v>526</v>
      </c>
      <c r="Y20" s="168" t="s">
        <v>527</v>
      </c>
      <c r="Z20" s="184">
        <v>0.33333333333333331</v>
      </c>
      <c r="AA20" s="184">
        <v>0.875</v>
      </c>
      <c r="AB20" s="185"/>
      <c r="AC20" s="185"/>
      <c r="AD20" s="186"/>
      <c r="AE20" s="187" t="s">
        <v>607</v>
      </c>
      <c r="AF20" s="188" t="s">
        <v>541</v>
      </c>
      <c r="AG20" s="28">
        <v>1353</v>
      </c>
      <c r="AH20" s="189">
        <v>509.76</v>
      </c>
      <c r="AI20" s="190" t="s">
        <v>540</v>
      </c>
      <c r="AJ20" s="191">
        <v>2</v>
      </c>
      <c r="AK20" s="191">
        <v>0</v>
      </c>
      <c r="AL20" s="178" t="s">
        <v>1070</v>
      </c>
      <c r="AM20" s="191" t="s">
        <v>524</v>
      </c>
      <c r="AN20" s="168" t="s">
        <v>527</v>
      </c>
      <c r="AO20" s="168" t="s">
        <v>527</v>
      </c>
      <c r="AP20" s="168" t="s">
        <v>527</v>
      </c>
      <c r="AQ20" s="168" t="s">
        <v>527</v>
      </c>
      <c r="AR20" s="168" t="s">
        <v>526</v>
      </c>
      <c r="AS20" s="192" t="s">
        <v>585</v>
      </c>
      <c r="AT20" s="196" t="s">
        <v>524</v>
      </c>
      <c r="AU20" s="168" t="s">
        <v>524</v>
      </c>
      <c r="AV20" s="168" t="s">
        <v>524</v>
      </c>
      <c r="AW20" s="168" t="s">
        <v>524</v>
      </c>
      <c r="AX20" s="168" t="s">
        <v>524</v>
      </c>
      <c r="AY20" s="168" t="s">
        <v>524</v>
      </c>
      <c r="AZ20" s="168" t="s">
        <v>524</v>
      </c>
      <c r="BA20" s="193">
        <v>10</v>
      </c>
      <c r="BB20" s="193">
        <v>0</v>
      </c>
      <c r="BC20" s="194" t="s">
        <v>524</v>
      </c>
      <c r="BD20" s="168" t="s">
        <v>524</v>
      </c>
      <c r="BE20" s="168" t="s">
        <v>524</v>
      </c>
      <c r="BF20" s="168" t="s">
        <v>524</v>
      </c>
      <c r="BG20" s="168" t="s">
        <v>524</v>
      </c>
      <c r="BH20" s="168" t="s">
        <v>524</v>
      </c>
      <c r="BI20" s="168" t="s">
        <v>524</v>
      </c>
      <c r="BJ20" s="195" t="s">
        <v>524</v>
      </c>
      <c r="BK20" s="196" t="s">
        <v>523</v>
      </c>
      <c r="BL20" s="168" t="s">
        <v>523</v>
      </c>
      <c r="BM20" s="168" t="s">
        <v>523</v>
      </c>
      <c r="BN20" s="168" t="s">
        <v>523</v>
      </c>
      <c r="BO20" s="168" t="s">
        <v>523</v>
      </c>
      <c r="BP20" s="192" t="s">
        <v>523</v>
      </c>
    </row>
    <row r="21" spans="1:68" s="3" customFormat="1" ht="23.25" customHeight="1">
      <c r="A21" s="91">
        <v>1012</v>
      </c>
      <c r="B21" s="173" t="s">
        <v>278</v>
      </c>
      <c r="C21" s="174">
        <v>2025</v>
      </c>
      <c r="D21" s="175" t="s">
        <v>1161</v>
      </c>
      <c r="E21" s="176" t="s">
        <v>1125</v>
      </c>
      <c r="F21" s="176" t="s">
        <v>1132</v>
      </c>
      <c r="G21" s="176" t="s">
        <v>1160</v>
      </c>
      <c r="H21" s="168" t="s">
        <v>600</v>
      </c>
      <c r="I21" s="167">
        <v>1979</v>
      </c>
      <c r="J21" s="167"/>
      <c r="K21" s="177">
        <v>1979</v>
      </c>
      <c r="L21" s="177">
        <v>46</v>
      </c>
      <c r="M21" s="178" t="s">
        <v>557</v>
      </c>
      <c r="N21" s="179" t="s">
        <v>1159</v>
      </c>
      <c r="O21" s="180" t="s">
        <v>534</v>
      </c>
      <c r="P21" s="181"/>
      <c r="Q21" s="171"/>
      <c r="R21" s="171" t="s">
        <v>526</v>
      </c>
      <c r="S21" s="179"/>
      <c r="T21" s="168" t="s">
        <v>673</v>
      </c>
      <c r="U21" s="168" t="s">
        <v>966</v>
      </c>
      <c r="V21" s="183" t="s">
        <v>526</v>
      </c>
      <c r="W21" s="168" t="s">
        <v>526</v>
      </c>
      <c r="X21" s="168" t="s">
        <v>526</v>
      </c>
      <c r="Y21" s="168" t="s">
        <v>527</v>
      </c>
      <c r="Z21" s="184">
        <v>0.35416666666666669</v>
      </c>
      <c r="AA21" s="184">
        <v>0.91666666666666663</v>
      </c>
      <c r="AB21" s="185"/>
      <c r="AC21" s="185"/>
      <c r="AD21" s="186" t="s">
        <v>588</v>
      </c>
      <c r="AE21" s="187"/>
      <c r="AF21" s="188" t="s">
        <v>541</v>
      </c>
      <c r="AG21" s="28">
        <v>1461</v>
      </c>
      <c r="AH21" s="189">
        <v>509.52</v>
      </c>
      <c r="AI21" s="190" t="s">
        <v>592</v>
      </c>
      <c r="AJ21" s="191">
        <v>2</v>
      </c>
      <c r="AK21" s="191">
        <v>0</v>
      </c>
      <c r="AL21" s="178" t="s">
        <v>553</v>
      </c>
      <c r="AM21" s="191" t="s">
        <v>524</v>
      </c>
      <c r="AN21" s="168" t="s">
        <v>527</v>
      </c>
      <c r="AO21" s="168" t="s">
        <v>527</v>
      </c>
      <c r="AP21" s="168" t="s">
        <v>527</v>
      </c>
      <c r="AQ21" s="168" t="s">
        <v>526</v>
      </c>
      <c r="AR21" s="168" t="s">
        <v>526</v>
      </c>
      <c r="AS21" s="192" t="s">
        <v>585</v>
      </c>
      <c r="AT21" s="168" t="s">
        <v>524</v>
      </c>
      <c r="AU21" s="168" t="s">
        <v>524</v>
      </c>
      <c r="AV21" s="168" t="s">
        <v>524</v>
      </c>
      <c r="AW21" s="168" t="s">
        <v>524</v>
      </c>
      <c r="AX21" s="168" t="s">
        <v>524</v>
      </c>
      <c r="AY21" s="168" t="s">
        <v>524</v>
      </c>
      <c r="AZ21" s="168" t="s">
        <v>524</v>
      </c>
      <c r="BA21" s="193">
        <v>10</v>
      </c>
      <c r="BB21" s="193">
        <v>0</v>
      </c>
      <c r="BC21" s="194" t="s">
        <v>524</v>
      </c>
      <c r="BD21" s="168" t="s">
        <v>524</v>
      </c>
      <c r="BE21" s="168" t="s">
        <v>524</v>
      </c>
      <c r="BF21" s="168" t="s">
        <v>524</v>
      </c>
      <c r="BG21" s="168" t="s">
        <v>524</v>
      </c>
      <c r="BH21" s="168" t="s">
        <v>524</v>
      </c>
      <c r="BI21" s="168" t="s">
        <v>524</v>
      </c>
      <c r="BJ21" s="195" t="s">
        <v>524</v>
      </c>
      <c r="BK21" s="196" t="s">
        <v>523</v>
      </c>
      <c r="BL21" s="168" t="s">
        <v>523</v>
      </c>
      <c r="BM21" s="168" t="s">
        <v>523</v>
      </c>
      <c r="BN21" s="168" t="s">
        <v>523</v>
      </c>
      <c r="BO21" s="168" t="s">
        <v>523</v>
      </c>
      <c r="BP21" s="192" t="s">
        <v>523</v>
      </c>
    </row>
    <row r="22" spans="1:68" s="3" customFormat="1" ht="23.25" customHeight="1">
      <c r="A22" s="91">
        <v>2005</v>
      </c>
      <c r="B22" s="173" t="s">
        <v>148</v>
      </c>
      <c r="C22" s="174">
        <v>2025</v>
      </c>
      <c r="D22" s="175" t="s">
        <v>1158</v>
      </c>
      <c r="E22" s="176" t="s">
        <v>1125</v>
      </c>
      <c r="F22" s="176" t="s">
        <v>1132</v>
      </c>
      <c r="G22" s="176" t="s">
        <v>1057</v>
      </c>
      <c r="H22" s="168" t="s">
        <v>550</v>
      </c>
      <c r="I22" s="167">
        <v>1998</v>
      </c>
      <c r="J22" s="167"/>
      <c r="K22" s="177">
        <v>1996</v>
      </c>
      <c r="L22" s="177">
        <v>29</v>
      </c>
      <c r="M22" s="178" t="s">
        <v>659</v>
      </c>
      <c r="N22" s="179" t="s">
        <v>986</v>
      </c>
      <c r="O22" s="180" t="s">
        <v>534</v>
      </c>
      <c r="P22" s="181"/>
      <c r="Q22" s="171"/>
      <c r="R22" s="171" t="s">
        <v>526</v>
      </c>
      <c r="S22" s="179"/>
      <c r="T22" s="168" t="s">
        <v>673</v>
      </c>
      <c r="U22" s="168" t="s">
        <v>562</v>
      </c>
      <c r="V22" s="183" t="s">
        <v>1134</v>
      </c>
      <c r="W22" s="183" t="s">
        <v>555</v>
      </c>
      <c r="X22" s="168" t="s">
        <v>526</v>
      </c>
      <c r="Y22" s="168" t="s">
        <v>527</v>
      </c>
      <c r="Z22" s="184">
        <v>0.35416666666666669</v>
      </c>
      <c r="AA22" s="184">
        <v>0.91666666666666663</v>
      </c>
      <c r="AB22" s="185"/>
      <c r="AC22" s="185"/>
      <c r="AD22" s="186"/>
      <c r="AE22" s="187" t="s">
        <v>607</v>
      </c>
      <c r="AF22" s="188" t="s">
        <v>541</v>
      </c>
      <c r="AG22" s="28">
        <v>2037</v>
      </c>
      <c r="AH22" s="189">
        <v>504.58</v>
      </c>
      <c r="AI22" s="190" t="s">
        <v>540</v>
      </c>
      <c r="AJ22" s="191">
        <v>2</v>
      </c>
      <c r="AK22" s="191">
        <v>0</v>
      </c>
      <c r="AL22" s="178" t="s">
        <v>528</v>
      </c>
      <c r="AM22" s="191" t="s">
        <v>527</v>
      </c>
      <c r="AN22" s="168" t="s">
        <v>527</v>
      </c>
      <c r="AO22" s="168" t="s">
        <v>527</v>
      </c>
      <c r="AP22" s="168" t="s">
        <v>526</v>
      </c>
      <c r="AQ22" s="168" t="s">
        <v>526</v>
      </c>
      <c r="AR22" s="168" t="s">
        <v>526</v>
      </c>
      <c r="AS22" s="192" t="s">
        <v>525</v>
      </c>
      <c r="AT22" s="168" t="s">
        <v>524</v>
      </c>
      <c r="AU22" s="168" t="s">
        <v>524</v>
      </c>
      <c r="AV22" s="168" t="s">
        <v>527</v>
      </c>
      <c r="AW22" s="168" t="s">
        <v>524</v>
      </c>
      <c r="AX22" s="168" t="s">
        <v>524</v>
      </c>
      <c r="AY22" s="168" t="s">
        <v>524</v>
      </c>
      <c r="AZ22" s="168" t="s">
        <v>524</v>
      </c>
      <c r="BA22" s="193">
        <v>60</v>
      </c>
      <c r="BB22" s="193">
        <v>0</v>
      </c>
      <c r="BC22" s="194" t="s">
        <v>524</v>
      </c>
      <c r="BD22" s="168" t="s">
        <v>524</v>
      </c>
      <c r="BE22" s="168" t="s">
        <v>524</v>
      </c>
      <c r="BF22" s="168" t="s">
        <v>527</v>
      </c>
      <c r="BG22" s="168" t="s">
        <v>527</v>
      </c>
      <c r="BH22" s="168" t="s">
        <v>524</v>
      </c>
      <c r="BI22" s="168" t="s">
        <v>524</v>
      </c>
      <c r="BJ22" s="195" t="s">
        <v>524</v>
      </c>
      <c r="BK22" s="196" t="s">
        <v>523</v>
      </c>
      <c r="BL22" s="168" t="s">
        <v>523</v>
      </c>
      <c r="BM22" s="168" t="s">
        <v>523</v>
      </c>
      <c r="BN22" s="168" t="s">
        <v>523</v>
      </c>
      <c r="BO22" s="168" t="s">
        <v>539</v>
      </c>
      <c r="BP22" s="192" t="s">
        <v>523</v>
      </c>
    </row>
    <row r="23" spans="1:68" s="3" customFormat="1" ht="23.25" customHeight="1">
      <c r="A23" s="91">
        <v>2007</v>
      </c>
      <c r="B23" s="173" t="s">
        <v>108</v>
      </c>
      <c r="C23" s="174">
        <v>2025</v>
      </c>
      <c r="D23" s="175" t="s">
        <v>1157</v>
      </c>
      <c r="E23" s="176" t="s">
        <v>1125</v>
      </c>
      <c r="F23" s="176" t="s">
        <v>1132</v>
      </c>
      <c r="G23" s="176" t="s">
        <v>958</v>
      </c>
      <c r="H23" s="168" t="s">
        <v>550</v>
      </c>
      <c r="I23" s="167">
        <v>2009</v>
      </c>
      <c r="J23" s="167"/>
      <c r="K23" s="177">
        <v>2009</v>
      </c>
      <c r="L23" s="177">
        <v>16</v>
      </c>
      <c r="M23" s="178" t="s">
        <v>658</v>
      </c>
      <c r="N23" s="179" t="s">
        <v>1156</v>
      </c>
      <c r="O23" s="180" t="s">
        <v>534</v>
      </c>
      <c r="P23" s="181"/>
      <c r="Q23" s="171"/>
      <c r="R23" s="171" t="s">
        <v>526</v>
      </c>
      <c r="S23" s="179"/>
      <c r="T23" s="168" t="s">
        <v>673</v>
      </c>
      <c r="U23" s="168" t="s">
        <v>562</v>
      </c>
      <c r="V23" s="183" t="s">
        <v>1155</v>
      </c>
      <c r="W23" s="183" t="s">
        <v>526</v>
      </c>
      <c r="X23" s="168" t="s">
        <v>526</v>
      </c>
      <c r="Y23" s="168" t="s">
        <v>526</v>
      </c>
      <c r="Z23" s="184">
        <v>0.375</v>
      </c>
      <c r="AA23" s="184">
        <v>0.91666666666666663</v>
      </c>
      <c r="AB23" s="200" t="s">
        <v>1011</v>
      </c>
      <c r="AC23" s="200"/>
      <c r="AD23" s="186" t="s">
        <v>588</v>
      </c>
      <c r="AE23" s="201"/>
      <c r="AF23" s="188" t="s">
        <v>541</v>
      </c>
      <c r="AG23" s="28">
        <v>3565</v>
      </c>
      <c r="AH23" s="189">
        <v>499.54</v>
      </c>
      <c r="AI23" s="190" t="s">
        <v>601</v>
      </c>
      <c r="AJ23" s="191">
        <v>1</v>
      </c>
      <c r="AK23" s="191">
        <v>0</v>
      </c>
      <c r="AL23" s="178" t="s">
        <v>528</v>
      </c>
      <c r="AM23" s="191" t="s">
        <v>527</v>
      </c>
      <c r="AN23" s="168" t="s">
        <v>527</v>
      </c>
      <c r="AO23" s="168" t="s">
        <v>527</v>
      </c>
      <c r="AP23" s="168" t="s">
        <v>527</v>
      </c>
      <c r="AQ23" s="168" t="s">
        <v>526</v>
      </c>
      <c r="AR23" s="168" t="s">
        <v>526</v>
      </c>
      <c r="AS23" s="192" t="s">
        <v>585</v>
      </c>
      <c r="AT23" s="168" t="s">
        <v>524</v>
      </c>
      <c r="AU23" s="168" t="s">
        <v>524</v>
      </c>
      <c r="AV23" s="168" t="s">
        <v>524</v>
      </c>
      <c r="AW23" s="168" t="s">
        <v>527</v>
      </c>
      <c r="AX23" s="168" t="s">
        <v>524</v>
      </c>
      <c r="AY23" s="168" t="s">
        <v>524</v>
      </c>
      <c r="AZ23" s="168" t="s">
        <v>524</v>
      </c>
      <c r="BA23" s="193">
        <v>43</v>
      </c>
      <c r="BB23" s="193">
        <v>3</v>
      </c>
      <c r="BC23" s="194" t="s">
        <v>526</v>
      </c>
      <c r="BD23" s="168" t="s">
        <v>526</v>
      </c>
      <c r="BE23" s="168" t="s">
        <v>526</v>
      </c>
      <c r="BF23" s="168" t="s">
        <v>527</v>
      </c>
      <c r="BG23" s="168" t="s">
        <v>527</v>
      </c>
      <c r="BH23" s="168" t="s">
        <v>524</v>
      </c>
      <c r="BI23" s="168" t="s">
        <v>524</v>
      </c>
      <c r="BJ23" s="195" t="s">
        <v>527</v>
      </c>
      <c r="BK23" s="196" t="s">
        <v>523</v>
      </c>
      <c r="BL23" s="168" t="s">
        <v>523</v>
      </c>
      <c r="BM23" s="168" t="s">
        <v>523</v>
      </c>
      <c r="BN23" s="168" t="s">
        <v>523</v>
      </c>
      <c r="BO23" s="168" t="s">
        <v>523</v>
      </c>
      <c r="BP23" s="192" t="s">
        <v>523</v>
      </c>
    </row>
    <row r="24" spans="1:68" s="3" customFormat="1" ht="23.25" customHeight="1">
      <c r="A24" s="91">
        <v>3004</v>
      </c>
      <c r="B24" s="173" t="s">
        <v>290</v>
      </c>
      <c r="C24" s="174">
        <v>2025</v>
      </c>
      <c r="D24" s="175" t="s">
        <v>1154</v>
      </c>
      <c r="E24" s="176" t="s">
        <v>1125</v>
      </c>
      <c r="F24" s="176" t="s">
        <v>1132</v>
      </c>
      <c r="G24" s="176" t="s">
        <v>1139</v>
      </c>
      <c r="H24" s="168" t="s">
        <v>550</v>
      </c>
      <c r="I24" s="167">
        <v>2000</v>
      </c>
      <c r="J24" s="167"/>
      <c r="K24" s="177">
        <v>2001</v>
      </c>
      <c r="L24" s="177">
        <v>24</v>
      </c>
      <c r="M24" s="178" t="s">
        <v>656</v>
      </c>
      <c r="N24" s="179" t="s">
        <v>1138</v>
      </c>
      <c r="O24" s="180" t="s">
        <v>534</v>
      </c>
      <c r="P24" s="181"/>
      <c r="Q24" s="171"/>
      <c r="R24" s="171" t="s">
        <v>526</v>
      </c>
      <c r="S24" s="28"/>
      <c r="T24" s="168" t="s">
        <v>671</v>
      </c>
      <c r="U24" s="168" t="s">
        <v>562</v>
      </c>
      <c r="V24" s="183" t="s">
        <v>1134</v>
      </c>
      <c r="W24" s="183" t="s">
        <v>555</v>
      </c>
      <c r="X24" s="168" t="s">
        <v>526</v>
      </c>
      <c r="Y24" s="168" t="s">
        <v>526</v>
      </c>
      <c r="Z24" s="184">
        <v>0.35416666666666669</v>
      </c>
      <c r="AA24" s="184">
        <v>0.91666666666666663</v>
      </c>
      <c r="AB24" s="185"/>
      <c r="AC24" s="185"/>
      <c r="AD24" s="186"/>
      <c r="AE24" s="187" t="s">
        <v>607</v>
      </c>
      <c r="AF24" s="188" t="s">
        <v>541</v>
      </c>
      <c r="AG24" s="28">
        <v>1439</v>
      </c>
      <c r="AH24" s="189">
        <v>492.71</v>
      </c>
      <c r="AI24" s="190" t="s">
        <v>540</v>
      </c>
      <c r="AJ24" s="191">
        <v>1</v>
      </c>
      <c r="AK24" s="191">
        <v>0</v>
      </c>
      <c r="AL24" s="178" t="s">
        <v>564</v>
      </c>
      <c r="AM24" s="191" t="s">
        <v>527</v>
      </c>
      <c r="AN24" s="168" t="s">
        <v>527</v>
      </c>
      <c r="AO24" s="168" t="s">
        <v>527</v>
      </c>
      <c r="AP24" s="168" t="s">
        <v>526</v>
      </c>
      <c r="AQ24" s="168" t="s">
        <v>526</v>
      </c>
      <c r="AR24" s="168" t="s">
        <v>526</v>
      </c>
      <c r="AS24" s="192" t="s">
        <v>585</v>
      </c>
      <c r="AT24" s="168" t="s">
        <v>524</v>
      </c>
      <c r="AU24" s="168" t="s">
        <v>524</v>
      </c>
      <c r="AV24" s="168" t="s">
        <v>527</v>
      </c>
      <c r="AW24" s="168" t="s">
        <v>524</v>
      </c>
      <c r="AX24" s="168" t="s">
        <v>524</v>
      </c>
      <c r="AY24" s="168" t="s">
        <v>524</v>
      </c>
      <c r="AZ24" s="168" t="s">
        <v>524</v>
      </c>
      <c r="BA24" s="193">
        <v>5</v>
      </c>
      <c r="BB24" s="193">
        <v>0</v>
      </c>
      <c r="BC24" s="194" t="s">
        <v>524</v>
      </c>
      <c r="BD24" s="168" t="s">
        <v>524</v>
      </c>
      <c r="BE24" s="168" t="s">
        <v>524</v>
      </c>
      <c r="BF24" s="168" t="s">
        <v>527</v>
      </c>
      <c r="BG24" s="168" t="s">
        <v>527</v>
      </c>
      <c r="BH24" s="168" t="s">
        <v>524</v>
      </c>
      <c r="BI24" s="168" t="s">
        <v>524</v>
      </c>
      <c r="BJ24" s="195" t="s">
        <v>527</v>
      </c>
      <c r="BK24" s="196" t="s">
        <v>523</v>
      </c>
      <c r="BL24" s="168" t="s">
        <v>523</v>
      </c>
      <c r="BM24" s="168" t="s">
        <v>523</v>
      </c>
      <c r="BN24" s="168" t="s">
        <v>523</v>
      </c>
      <c r="BO24" s="168" t="s">
        <v>539</v>
      </c>
      <c r="BP24" s="192" t="s">
        <v>523</v>
      </c>
    </row>
    <row r="25" spans="1:68" s="3" customFormat="1" ht="23.25" customHeight="1">
      <c r="A25" s="91">
        <v>2009</v>
      </c>
      <c r="B25" s="173" t="s">
        <v>281</v>
      </c>
      <c r="C25" s="174">
        <v>2025</v>
      </c>
      <c r="D25" s="175" t="s">
        <v>1153</v>
      </c>
      <c r="E25" s="176" t="s">
        <v>1125</v>
      </c>
      <c r="F25" s="176" t="s">
        <v>1132</v>
      </c>
      <c r="G25" s="176" t="s">
        <v>1057</v>
      </c>
      <c r="H25" s="168" t="s">
        <v>550</v>
      </c>
      <c r="I25" s="167">
        <v>2000</v>
      </c>
      <c r="J25" s="167"/>
      <c r="K25" s="177">
        <v>2000</v>
      </c>
      <c r="L25" s="177">
        <v>25</v>
      </c>
      <c r="M25" s="178" t="s">
        <v>656</v>
      </c>
      <c r="N25" s="179" t="s">
        <v>986</v>
      </c>
      <c r="O25" s="180" t="s">
        <v>534</v>
      </c>
      <c r="P25" s="181"/>
      <c r="Q25" s="171"/>
      <c r="R25" s="171" t="s">
        <v>526</v>
      </c>
      <c r="S25" s="179"/>
      <c r="T25" s="168" t="s">
        <v>673</v>
      </c>
      <c r="U25" s="168" t="s">
        <v>562</v>
      </c>
      <c r="V25" s="183" t="s">
        <v>609</v>
      </c>
      <c r="W25" s="183" t="s">
        <v>526</v>
      </c>
      <c r="X25" s="168" t="s">
        <v>526</v>
      </c>
      <c r="Y25" s="168" t="s">
        <v>527</v>
      </c>
      <c r="Z25" s="184">
        <v>0.35416666666666669</v>
      </c>
      <c r="AA25" s="184">
        <v>0.91666666666666663</v>
      </c>
      <c r="AB25" s="185"/>
      <c r="AC25" s="185"/>
      <c r="AD25" s="186"/>
      <c r="AE25" s="187" t="s">
        <v>607</v>
      </c>
      <c r="AF25" s="188" t="s">
        <v>541</v>
      </c>
      <c r="AG25" s="28">
        <v>723</v>
      </c>
      <c r="AH25" s="189">
        <v>470.66</v>
      </c>
      <c r="AI25" s="190" t="s">
        <v>540</v>
      </c>
      <c r="AJ25" s="191">
        <v>1</v>
      </c>
      <c r="AK25" s="191">
        <v>0</v>
      </c>
      <c r="AL25" s="178" t="s">
        <v>528</v>
      </c>
      <c r="AM25" s="191" t="s">
        <v>527</v>
      </c>
      <c r="AN25" s="168" t="s">
        <v>527</v>
      </c>
      <c r="AO25" s="168" t="s">
        <v>527</v>
      </c>
      <c r="AP25" s="168" t="s">
        <v>527</v>
      </c>
      <c r="AQ25" s="168" t="s">
        <v>526</v>
      </c>
      <c r="AR25" s="168" t="s">
        <v>526</v>
      </c>
      <c r="AS25" s="192" t="s">
        <v>585</v>
      </c>
      <c r="AT25" s="168" t="s">
        <v>524</v>
      </c>
      <c r="AU25" s="168" t="s">
        <v>524</v>
      </c>
      <c r="AV25" s="168" t="s">
        <v>527</v>
      </c>
      <c r="AW25" s="168" t="s">
        <v>524</v>
      </c>
      <c r="AX25" s="168" t="s">
        <v>524</v>
      </c>
      <c r="AY25" s="168" t="s">
        <v>524</v>
      </c>
      <c r="AZ25" s="168" t="s">
        <v>524</v>
      </c>
      <c r="BA25" s="193">
        <v>10</v>
      </c>
      <c r="BB25" s="193">
        <v>0</v>
      </c>
      <c r="BC25" s="194" t="s">
        <v>526</v>
      </c>
      <c r="BD25" s="168" t="s">
        <v>524</v>
      </c>
      <c r="BE25" s="168" t="s">
        <v>524</v>
      </c>
      <c r="BF25" s="168" t="s">
        <v>524</v>
      </c>
      <c r="BG25" s="168" t="s">
        <v>527</v>
      </c>
      <c r="BH25" s="168" t="s">
        <v>527</v>
      </c>
      <c r="BI25" s="168" t="s">
        <v>524</v>
      </c>
      <c r="BJ25" s="195" t="s">
        <v>524</v>
      </c>
      <c r="BK25" s="196" t="s">
        <v>523</v>
      </c>
      <c r="BL25" s="168" t="s">
        <v>523</v>
      </c>
      <c r="BM25" s="168" t="s">
        <v>523</v>
      </c>
      <c r="BN25" s="168" t="s">
        <v>523</v>
      </c>
      <c r="BO25" s="168" t="s">
        <v>539</v>
      </c>
      <c r="BP25" s="192" t="s">
        <v>523</v>
      </c>
    </row>
    <row r="26" spans="1:68" s="3" customFormat="1" ht="23.25" customHeight="1">
      <c r="A26" s="91">
        <v>4004</v>
      </c>
      <c r="B26" s="173" t="s">
        <v>292</v>
      </c>
      <c r="C26" s="174">
        <v>2025</v>
      </c>
      <c r="D26" s="175" t="s">
        <v>1546</v>
      </c>
      <c r="E26" s="176" t="s">
        <v>1125</v>
      </c>
      <c r="F26" s="176" t="s">
        <v>1132</v>
      </c>
      <c r="G26" s="176" t="s">
        <v>1152</v>
      </c>
      <c r="H26" s="168" t="s">
        <v>600</v>
      </c>
      <c r="I26" s="167">
        <v>1977</v>
      </c>
      <c r="J26" s="167"/>
      <c r="K26" s="177">
        <v>1976</v>
      </c>
      <c r="L26" s="177">
        <v>49</v>
      </c>
      <c r="M26" s="178" t="s">
        <v>563</v>
      </c>
      <c r="N26" s="179" t="s">
        <v>1151</v>
      </c>
      <c r="O26" s="180" t="s">
        <v>534</v>
      </c>
      <c r="P26" s="181"/>
      <c r="Q26" s="171"/>
      <c r="R26" s="171" t="s">
        <v>526</v>
      </c>
      <c r="S26" s="179" t="s">
        <v>1141</v>
      </c>
      <c r="T26" s="168" t="s">
        <v>673</v>
      </c>
      <c r="U26" s="168" t="s">
        <v>562</v>
      </c>
      <c r="V26" s="183" t="s">
        <v>526</v>
      </c>
      <c r="W26" s="183" t="s">
        <v>526</v>
      </c>
      <c r="X26" s="168" t="s">
        <v>531</v>
      </c>
      <c r="Y26" s="168" t="s">
        <v>526</v>
      </c>
      <c r="Z26" s="184">
        <v>0.375</v>
      </c>
      <c r="AA26" s="184">
        <v>0.875</v>
      </c>
      <c r="AB26" s="185"/>
      <c r="AC26" s="185"/>
      <c r="AD26" s="186" t="s">
        <v>588</v>
      </c>
      <c r="AE26" s="187"/>
      <c r="AF26" s="188" t="s">
        <v>541</v>
      </c>
      <c r="AG26" s="28">
        <v>870</v>
      </c>
      <c r="AH26" s="189">
        <v>454</v>
      </c>
      <c r="AI26" s="190" t="s">
        <v>529</v>
      </c>
      <c r="AJ26" s="191">
        <v>2</v>
      </c>
      <c r="AK26" s="191">
        <v>0</v>
      </c>
      <c r="AL26" s="178" t="s">
        <v>553</v>
      </c>
      <c r="AM26" s="191" t="s">
        <v>524</v>
      </c>
      <c r="AN26" s="168" t="s">
        <v>527</v>
      </c>
      <c r="AO26" s="168" t="s">
        <v>527</v>
      </c>
      <c r="AP26" s="168" t="s">
        <v>527</v>
      </c>
      <c r="AQ26" s="168" t="s">
        <v>526</v>
      </c>
      <c r="AR26" s="168" t="s">
        <v>526</v>
      </c>
      <c r="AS26" s="192" t="s">
        <v>585</v>
      </c>
      <c r="AT26" s="168" t="s">
        <v>524</v>
      </c>
      <c r="AU26" s="168" t="s">
        <v>524</v>
      </c>
      <c r="AV26" s="168" t="s">
        <v>527</v>
      </c>
      <c r="AW26" s="168" t="s">
        <v>524</v>
      </c>
      <c r="AX26" s="168" t="s">
        <v>524</v>
      </c>
      <c r="AY26" s="168" t="s">
        <v>524</v>
      </c>
      <c r="AZ26" s="168" t="s">
        <v>524</v>
      </c>
      <c r="BA26" s="193">
        <v>15</v>
      </c>
      <c r="BB26" s="193">
        <v>0</v>
      </c>
      <c r="BC26" s="194" t="s">
        <v>527</v>
      </c>
      <c r="BD26" s="168" t="s">
        <v>527</v>
      </c>
      <c r="BE26" s="168" t="s">
        <v>524</v>
      </c>
      <c r="BF26" s="168" t="s">
        <v>527</v>
      </c>
      <c r="BG26" s="168" t="s">
        <v>524</v>
      </c>
      <c r="BH26" s="168" t="s">
        <v>524</v>
      </c>
      <c r="BI26" s="168" t="s">
        <v>524</v>
      </c>
      <c r="BJ26" s="195" t="s">
        <v>524</v>
      </c>
      <c r="BK26" s="196" t="s">
        <v>523</v>
      </c>
      <c r="BL26" s="168" t="s">
        <v>523</v>
      </c>
      <c r="BM26" s="168" t="s">
        <v>523</v>
      </c>
      <c r="BN26" s="168" t="s">
        <v>523</v>
      </c>
      <c r="BO26" s="168" t="s">
        <v>539</v>
      </c>
      <c r="BP26" s="192" t="s">
        <v>523</v>
      </c>
    </row>
    <row r="27" spans="1:68" s="3" customFormat="1" ht="23.25" customHeight="1">
      <c r="A27" s="91">
        <v>3005</v>
      </c>
      <c r="B27" s="173" t="s">
        <v>291</v>
      </c>
      <c r="C27" s="174">
        <v>2025</v>
      </c>
      <c r="D27" s="175" t="s">
        <v>1150</v>
      </c>
      <c r="E27" s="176" t="s">
        <v>1125</v>
      </c>
      <c r="F27" s="176" t="s">
        <v>1132</v>
      </c>
      <c r="G27" s="176" t="s">
        <v>1139</v>
      </c>
      <c r="H27" s="168" t="s">
        <v>550</v>
      </c>
      <c r="I27" s="167">
        <v>2004</v>
      </c>
      <c r="J27" s="167"/>
      <c r="K27" s="177">
        <v>2005</v>
      </c>
      <c r="L27" s="177">
        <v>20</v>
      </c>
      <c r="M27" s="178" t="s">
        <v>536</v>
      </c>
      <c r="N27" s="179" t="s">
        <v>1138</v>
      </c>
      <c r="O27" s="180" t="s">
        <v>534</v>
      </c>
      <c r="P27" s="181"/>
      <c r="Q27" s="171"/>
      <c r="R27" s="171" t="s">
        <v>526</v>
      </c>
      <c r="S27" s="28"/>
      <c r="T27" s="168" t="s">
        <v>671</v>
      </c>
      <c r="U27" s="168" t="s">
        <v>1143</v>
      </c>
      <c r="V27" s="183" t="s">
        <v>526</v>
      </c>
      <c r="W27" s="183" t="s">
        <v>526</v>
      </c>
      <c r="X27" s="168" t="s">
        <v>526</v>
      </c>
      <c r="Y27" s="168" t="s">
        <v>526</v>
      </c>
      <c r="Z27" s="184">
        <v>0.35416666666666669</v>
      </c>
      <c r="AA27" s="184">
        <v>0.91666666666666663</v>
      </c>
      <c r="AB27" s="185"/>
      <c r="AC27" s="185"/>
      <c r="AD27" s="186"/>
      <c r="AE27" s="187" t="s">
        <v>607</v>
      </c>
      <c r="AF27" s="188" t="s">
        <v>541</v>
      </c>
      <c r="AG27" s="28">
        <v>1410</v>
      </c>
      <c r="AH27" s="189">
        <v>450</v>
      </c>
      <c r="AI27" s="190" t="s">
        <v>540</v>
      </c>
      <c r="AJ27" s="191">
        <v>1</v>
      </c>
      <c r="AK27" s="191">
        <v>0</v>
      </c>
      <c r="AL27" s="178" t="s">
        <v>564</v>
      </c>
      <c r="AM27" s="191" t="s">
        <v>527</v>
      </c>
      <c r="AN27" s="168" t="s">
        <v>527</v>
      </c>
      <c r="AO27" s="168" t="s">
        <v>527</v>
      </c>
      <c r="AP27" s="168" t="s">
        <v>526</v>
      </c>
      <c r="AQ27" s="168" t="s">
        <v>526</v>
      </c>
      <c r="AR27" s="168" t="s">
        <v>526</v>
      </c>
      <c r="AS27" s="202" t="s">
        <v>559</v>
      </c>
      <c r="AT27" s="168" t="s">
        <v>524</v>
      </c>
      <c r="AU27" s="168" t="s">
        <v>524</v>
      </c>
      <c r="AV27" s="168" t="s">
        <v>527</v>
      </c>
      <c r="AW27" s="168" t="s">
        <v>524</v>
      </c>
      <c r="AX27" s="168" t="s">
        <v>524</v>
      </c>
      <c r="AY27" s="168" t="s">
        <v>524</v>
      </c>
      <c r="AZ27" s="168" t="s">
        <v>524</v>
      </c>
      <c r="BA27" s="193">
        <v>15</v>
      </c>
      <c r="BB27" s="193">
        <v>0</v>
      </c>
      <c r="BC27" s="194" t="s">
        <v>524</v>
      </c>
      <c r="BD27" s="168" t="s">
        <v>524</v>
      </c>
      <c r="BE27" s="168" t="s">
        <v>524</v>
      </c>
      <c r="BF27" s="168" t="s">
        <v>527</v>
      </c>
      <c r="BG27" s="168" t="s">
        <v>527</v>
      </c>
      <c r="BH27" s="168" t="s">
        <v>524</v>
      </c>
      <c r="BI27" s="168" t="s">
        <v>524</v>
      </c>
      <c r="BJ27" s="195" t="s">
        <v>527</v>
      </c>
      <c r="BK27" s="196" t="s">
        <v>523</v>
      </c>
      <c r="BL27" s="168" t="s">
        <v>523</v>
      </c>
      <c r="BM27" s="168" t="s">
        <v>523</v>
      </c>
      <c r="BN27" s="168" t="s">
        <v>523</v>
      </c>
      <c r="BO27" s="168" t="s">
        <v>539</v>
      </c>
      <c r="BP27" s="192" t="s">
        <v>523</v>
      </c>
    </row>
    <row r="28" spans="1:68" s="3" customFormat="1" ht="23.25" customHeight="1">
      <c r="A28" s="91">
        <v>2008</v>
      </c>
      <c r="B28" s="173" t="s">
        <v>280</v>
      </c>
      <c r="C28" s="174">
        <v>2025</v>
      </c>
      <c r="D28" s="175" t="s">
        <v>1149</v>
      </c>
      <c r="E28" s="176" t="s">
        <v>1125</v>
      </c>
      <c r="F28" s="176" t="s">
        <v>1132</v>
      </c>
      <c r="G28" s="176" t="s">
        <v>1148</v>
      </c>
      <c r="H28" s="168" t="s">
        <v>550</v>
      </c>
      <c r="I28" s="167">
        <v>1986</v>
      </c>
      <c r="J28" s="167"/>
      <c r="K28" s="177">
        <v>1986</v>
      </c>
      <c r="L28" s="177">
        <v>39</v>
      </c>
      <c r="M28" s="178" t="s">
        <v>658</v>
      </c>
      <c r="N28" s="179" t="s">
        <v>986</v>
      </c>
      <c r="O28" s="180" t="s">
        <v>534</v>
      </c>
      <c r="P28" s="181"/>
      <c r="Q28" s="171"/>
      <c r="R28" s="171" t="s">
        <v>526</v>
      </c>
      <c r="S28" s="179"/>
      <c r="T28" s="168" t="s">
        <v>673</v>
      </c>
      <c r="U28" s="168" t="s">
        <v>562</v>
      </c>
      <c r="V28" s="183" t="s">
        <v>526</v>
      </c>
      <c r="W28" s="183" t="s">
        <v>555</v>
      </c>
      <c r="X28" s="168" t="s">
        <v>633</v>
      </c>
      <c r="Y28" s="168" t="s">
        <v>526</v>
      </c>
      <c r="Z28" s="184">
        <v>0.375</v>
      </c>
      <c r="AA28" s="184">
        <v>0.70833333333333337</v>
      </c>
      <c r="AB28" s="185"/>
      <c r="AC28" s="185"/>
      <c r="AD28" s="186" t="s">
        <v>588</v>
      </c>
      <c r="AE28" s="187"/>
      <c r="AF28" s="188" t="s">
        <v>541</v>
      </c>
      <c r="AG28" s="28">
        <v>446.7</v>
      </c>
      <c r="AH28" s="189">
        <v>446.7</v>
      </c>
      <c r="AI28" s="190" t="s">
        <v>529</v>
      </c>
      <c r="AJ28" s="191">
        <v>3</v>
      </c>
      <c r="AK28" s="191">
        <v>0</v>
      </c>
      <c r="AL28" s="178" t="s">
        <v>528</v>
      </c>
      <c r="AM28" s="191" t="s">
        <v>527</v>
      </c>
      <c r="AN28" s="168" t="s">
        <v>527</v>
      </c>
      <c r="AO28" s="168" t="s">
        <v>527</v>
      </c>
      <c r="AP28" s="168" t="s">
        <v>527</v>
      </c>
      <c r="AQ28" s="168" t="s">
        <v>527</v>
      </c>
      <c r="AR28" s="168" t="s">
        <v>526</v>
      </c>
      <c r="AS28" s="192" t="s">
        <v>585</v>
      </c>
      <c r="AT28" s="168" t="s">
        <v>524</v>
      </c>
      <c r="AU28" s="168" t="s">
        <v>524</v>
      </c>
      <c r="AV28" s="168" t="s">
        <v>524</v>
      </c>
      <c r="AW28" s="168" t="s">
        <v>527</v>
      </c>
      <c r="AX28" s="168" t="s">
        <v>524</v>
      </c>
      <c r="AY28" s="168" t="s">
        <v>524</v>
      </c>
      <c r="AZ28" s="168" t="s">
        <v>524</v>
      </c>
      <c r="BA28" s="193">
        <v>1</v>
      </c>
      <c r="BB28" s="193">
        <v>0</v>
      </c>
      <c r="BC28" s="194" t="s">
        <v>524</v>
      </c>
      <c r="BD28" s="168" t="s">
        <v>527</v>
      </c>
      <c r="BE28" s="168" t="s">
        <v>524</v>
      </c>
      <c r="BF28" s="168" t="s">
        <v>527</v>
      </c>
      <c r="BG28" s="168" t="s">
        <v>524</v>
      </c>
      <c r="BH28" s="168" t="s">
        <v>526</v>
      </c>
      <c r="BI28" s="168" t="s">
        <v>524</v>
      </c>
      <c r="BJ28" s="195" t="s">
        <v>527</v>
      </c>
      <c r="BK28" s="196" t="s">
        <v>523</v>
      </c>
      <c r="BL28" s="168" t="s">
        <v>523</v>
      </c>
      <c r="BM28" s="168" t="s">
        <v>523</v>
      </c>
      <c r="BN28" s="168" t="s">
        <v>523</v>
      </c>
      <c r="BO28" s="168" t="s">
        <v>523</v>
      </c>
      <c r="BP28" s="192" t="s">
        <v>523</v>
      </c>
    </row>
    <row r="29" spans="1:68" s="3" customFormat="1" ht="23.25" customHeight="1">
      <c r="A29" s="91">
        <v>3002</v>
      </c>
      <c r="B29" s="173" t="s">
        <v>397</v>
      </c>
      <c r="C29" s="174">
        <v>2025</v>
      </c>
      <c r="D29" s="175" t="s">
        <v>1147</v>
      </c>
      <c r="E29" s="176" t="s">
        <v>1125</v>
      </c>
      <c r="F29" s="176" t="s">
        <v>1132</v>
      </c>
      <c r="G29" s="176" t="s">
        <v>1139</v>
      </c>
      <c r="H29" s="168" t="s">
        <v>550</v>
      </c>
      <c r="I29" s="167">
        <v>1990</v>
      </c>
      <c r="J29" s="167"/>
      <c r="K29" s="177">
        <v>1992</v>
      </c>
      <c r="L29" s="177">
        <v>33</v>
      </c>
      <c r="M29" s="178" t="s">
        <v>536</v>
      </c>
      <c r="N29" s="179" t="s">
        <v>1138</v>
      </c>
      <c r="O29" s="180" t="s">
        <v>534</v>
      </c>
      <c r="P29" s="181"/>
      <c r="Q29" s="171"/>
      <c r="R29" s="171" t="s">
        <v>526</v>
      </c>
      <c r="S29" s="28"/>
      <c r="T29" s="168" t="s">
        <v>671</v>
      </c>
      <c r="U29" s="168" t="s">
        <v>562</v>
      </c>
      <c r="V29" s="183" t="s">
        <v>891</v>
      </c>
      <c r="W29" s="183" t="s">
        <v>526</v>
      </c>
      <c r="X29" s="168" t="s">
        <v>526</v>
      </c>
      <c r="Y29" s="168" t="s">
        <v>527</v>
      </c>
      <c r="Z29" s="184">
        <v>0.35416666666666669</v>
      </c>
      <c r="AA29" s="184">
        <v>0.91666666666666663</v>
      </c>
      <c r="AB29" s="185"/>
      <c r="AC29" s="185"/>
      <c r="AD29" s="186"/>
      <c r="AE29" s="187" t="s">
        <v>607</v>
      </c>
      <c r="AF29" s="188" t="s">
        <v>541</v>
      </c>
      <c r="AG29" s="28">
        <v>1184</v>
      </c>
      <c r="AH29" s="189">
        <v>440</v>
      </c>
      <c r="AI29" s="190" t="s">
        <v>540</v>
      </c>
      <c r="AJ29" s="191">
        <v>2</v>
      </c>
      <c r="AK29" s="191">
        <v>0</v>
      </c>
      <c r="AL29" s="178" t="s">
        <v>564</v>
      </c>
      <c r="AM29" s="191" t="s">
        <v>527</v>
      </c>
      <c r="AN29" s="168" t="s">
        <v>527</v>
      </c>
      <c r="AO29" s="168" t="s">
        <v>527</v>
      </c>
      <c r="AP29" s="168" t="s">
        <v>526</v>
      </c>
      <c r="AQ29" s="168" t="s">
        <v>526</v>
      </c>
      <c r="AR29" s="168" t="s">
        <v>526</v>
      </c>
      <c r="AS29" s="192" t="s">
        <v>605</v>
      </c>
      <c r="AT29" s="168" t="s">
        <v>524</v>
      </c>
      <c r="AU29" s="168" t="s">
        <v>524</v>
      </c>
      <c r="AV29" s="168" t="s">
        <v>527</v>
      </c>
      <c r="AW29" s="168" t="s">
        <v>524</v>
      </c>
      <c r="AX29" s="168" t="s">
        <v>524</v>
      </c>
      <c r="AY29" s="168" t="s">
        <v>524</v>
      </c>
      <c r="AZ29" s="168" t="s">
        <v>524</v>
      </c>
      <c r="BA29" s="193">
        <v>18</v>
      </c>
      <c r="BB29" s="193">
        <v>0</v>
      </c>
      <c r="BC29" s="194" t="s">
        <v>524</v>
      </c>
      <c r="BD29" s="168" t="s">
        <v>527</v>
      </c>
      <c r="BE29" s="168" t="s">
        <v>524</v>
      </c>
      <c r="BF29" s="168" t="s">
        <v>524</v>
      </c>
      <c r="BG29" s="168" t="s">
        <v>524</v>
      </c>
      <c r="BH29" s="168" t="s">
        <v>524</v>
      </c>
      <c r="BI29" s="168" t="s">
        <v>524</v>
      </c>
      <c r="BJ29" s="195" t="s">
        <v>527</v>
      </c>
      <c r="BK29" s="196" t="s">
        <v>523</v>
      </c>
      <c r="BL29" s="168" t="s">
        <v>523</v>
      </c>
      <c r="BM29" s="168" t="s">
        <v>523</v>
      </c>
      <c r="BN29" s="168" t="s">
        <v>523</v>
      </c>
      <c r="BO29" s="168" t="s">
        <v>539</v>
      </c>
      <c r="BP29" s="192" t="s">
        <v>523</v>
      </c>
    </row>
    <row r="30" spans="1:68" s="3" customFormat="1" ht="23.25" customHeight="1">
      <c r="A30" s="91">
        <v>2016</v>
      </c>
      <c r="B30" s="173" t="s">
        <v>287</v>
      </c>
      <c r="C30" s="174">
        <v>2025</v>
      </c>
      <c r="D30" s="175" t="s">
        <v>1146</v>
      </c>
      <c r="E30" s="176" t="s">
        <v>1125</v>
      </c>
      <c r="F30" s="176" t="s">
        <v>1132</v>
      </c>
      <c r="G30" s="176" t="s">
        <v>691</v>
      </c>
      <c r="H30" s="168" t="s">
        <v>550</v>
      </c>
      <c r="I30" s="167">
        <v>1998</v>
      </c>
      <c r="J30" s="167"/>
      <c r="K30" s="177">
        <v>1998</v>
      </c>
      <c r="L30" s="177">
        <v>27</v>
      </c>
      <c r="M30" s="178" t="s">
        <v>563</v>
      </c>
      <c r="N30" s="179" t="s">
        <v>986</v>
      </c>
      <c r="O30" s="180" t="s">
        <v>534</v>
      </c>
      <c r="P30" s="181"/>
      <c r="Q30" s="171"/>
      <c r="R30" s="171" t="s">
        <v>526</v>
      </c>
      <c r="S30" s="179"/>
      <c r="T30" s="168" t="s">
        <v>673</v>
      </c>
      <c r="U30" s="168" t="s">
        <v>698</v>
      </c>
      <c r="V30" s="183" t="s">
        <v>1134</v>
      </c>
      <c r="W30" s="183" t="s">
        <v>526</v>
      </c>
      <c r="X30" s="168" t="s">
        <v>531</v>
      </c>
      <c r="Y30" s="168" t="s">
        <v>527</v>
      </c>
      <c r="Z30" s="184">
        <v>0.375</v>
      </c>
      <c r="AA30" s="184">
        <v>0.875</v>
      </c>
      <c r="AB30" s="185"/>
      <c r="AC30" s="185"/>
      <c r="AD30" s="186"/>
      <c r="AE30" s="187" t="s">
        <v>543</v>
      </c>
      <c r="AF30" s="188" t="s">
        <v>541</v>
      </c>
      <c r="AG30" s="28">
        <v>1533</v>
      </c>
      <c r="AH30" s="189">
        <v>430</v>
      </c>
      <c r="AI30" s="190" t="s">
        <v>601</v>
      </c>
      <c r="AJ30" s="191">
        <v>1</v>
      </c>
      <c r="AK30" s="191">
        <v>0</v>
      </c>
      <c r="AL30" s="178" t="s">
        <v>528</v>
      </c>
      <c r="AM30" s="191" t="s">
        <v>527</v>
      </c>
      <c r="AN30" s="168" t="s">
        <v>527</v>
      </c>
      <c r="AO30" s="168" t="s">
        <v>527</v>
      </c>
      <c r="AP30" s="168" t="s">
        <v>527</v>
      </c>
      <c r="AQ30" s="168" t="s">
        <v>526</v>
      </c>
      <c r="AR30" s="168" t="s">
        <v>526</v>
      </c>
      <c r="AS30" s="192" t="s">
        <v>585</v>
      </c>
      <c r="AT30" s="168" t="s">
        <v>527</v>
      </c>
      <c r="AU30" s="168" t="s">
        <v>524</v>
      </c>
      <c r="AV30" s="168" t="s">
        <v>524</v>
      </c>
      <c r="AW30" s="168" t="s">
        <v>524</v>
      </c>
      <c r="AX30" s="168" t="s">
        <v>524</v>
      </c>
      <c r="AY30" s="168" t="s">
        <v>524</v>
      </c>
      <c r="AZ30" s="168" t="s">
        <v>524</v>
      </c>
      <c r="BA30" s="193">
        <v>30</v>
      </c>
      <c r="BB30" s="193">
        <v>0</v>
      </c>
      <c r="BC30" s="194" t="s">
        <v>526</v>
      </c>
      <c r="BD30" s="168" t="s">
        <v>527</v>
      </c>
      <c r="BE30" s="168" t="s">
        <v>526</v>
      </c>
      <c r="BF30" s="168" t="s">
        <v>527</v>
      </c>
      <c r="BG30" s="168" t="s">
        <v>524</v>
      </c>
      <c r="BH30" s="168" t="s">
        <v>526</v>
      </c>
      <c r="BI30" s="168" t="s">
        <v>524</v>
      </c>
      <c r="BJ30" s="195" t="s">
        <v>524</v>
      </c>
      <c r="BK30" s="196" t="s">
        <v>523</v>
      </c>
      <c r="BL30" s="168" t="s">
        <v>539</v>
      </c>
      <c r="BM30" s="168" t="s">
        <v>523</v>
      </c>
      <c r="BN30" s="168" t="s">
        <v>523</v>
      </c>
      <c r="BO30" s="168" t="s">
        <v>539</v>
      </c>
      <c r="BP30" s="192" t="s">
        <v>523</v>
      </c>
    </row>
    <row r="31" spans="1:68" s="3" customFormat="1" ht="23.25" customHeight="1">
      <c r="A31" s="91">
        <v>2006</v>
      </c>
      <c r="B31" s="173" t="s">
        <v>107</v>
      </c>
      <c r="C31" s="174">
        <v>2025</v>
      </c>
      <c r="D31" s="175" t="s">
        <v>1145</v>
      </c>
      <c r="E31" s="176" t="s">
        <v>1125</v>
      </c>
      <c r="F31" s="176" t="s">
        <v>1132</v>
      </c>
      <c r="G31" s="176" t="s">
        <v>958</v>
      </c>
      <c r="H31" s="168" t="s">
        <v>550</v>
      </c>
      <c r="I31" s="167">
        <v>1980</v>
      </c>
      <c r="J31" s="167"/>
      <c r="K31" s="177">
        <v>1980</v>
      </c>
      <c r="L31" s="177">
        <v>45</v>
      </c>
      <c r="M31" s="178" t="s">
        <v>658</v>
      </c>
      <c r="N31" s="179" t="s">
        <v>986</v>
      </c>
      <c r="O31" s="180" t="s">
        <v>534</v>
      </c>
      <c r="P31" s="181"/>
      <c r="Q31" s="171"/>
      <c r="R31" s="171" t="s">
        <v>526</v>
      </c>
      <c r="S31" s="179"/>
      <c r="T31" s="168" t="s">
        <v>673</v>
      </c>
      <c r="U31" s="168" t="s">
        <v>562</v>
      </c>
      <c r="V31" s="183" t="s">
        <v>1134</v>
      </c>
      <c r="W31" s="183" t="s">
        <v>526</v>
      </c>
      <c r="X31" s="168" t="s">
        <v>633</v>
      </c>
      <c r="Y31" s="168" t="s">
        <v>526</v>
      </c>
      <c r="Z31" s="184">
        <v>0.35416666666666669</v>
      </c>
      <c r="AA31" s="184">
        <v>0.70833333333333337</v>
      </c>
      <c r="AB31" s="185"/>
      <c r="AC31" s="185"/>
      <c r="AD31" s="186"/>
      <c r="AE31" s="187" t="s">
        <v>607</v>
      </c>
      <c r="AF31" s="188" t="s">
        <v>570</v>
      </c>
      <c r="AG31" s="28">
        <v>425.16</v>
      </c>
      <c r="AH31" s="189">
        <v>425.16</v>
      </c>
      <c r="AI31" s="190" t="s">
        <v>540</v>
      </c>
      <c r="AJ31" s="191">
        <v>2</v>
      </c>
      <c r="AK31" s="191">
        <v>0</v>
      </c>
      <c r="AL31" s="178" t="s">
        <v>553</v>
      </c>
      <c r="AM31" s="191" t="s">
        <v>524</v>
      </c>
      <c r="AN31" s="168" t="s">
        <v>527</v>
      </c>
      <c r="AO31" s="168" t="s">
        <v>527</v>
      </c>
      <c r="AP31" s="168" t="s">
        <v>527</v>
      </c>
      <c r="AQ31" s="168" t="s">
        <v>526</v>
      </c>
      <c r="AR31" s="168" t="s">
        <v>526</v>
      </c>
      <c r="AS31" s="192" t="s">
        <v>585</v>
      </c>
      <c r="AT31" s="168" t="s">
        <v>524</v>
      </c>
      <c r="AU31" s="168" t="s">
        <v>524</v>
      </c>
      <c r="AV31" s="168" t="s">
        <v>524</v>
      </c>
      <c r="AW31" s="168" t="s">
        <v>524</v>
      </c>
      <c r="AX31" s="168" t="s">
        <v>524</v>
      </c>
      <c r="AY31" s="168" t="s">
        <v>524</v>
      </c>
      <c r="AZ31" s="168" t="s">
        <v>524</v>
      </c>
      <c r="BA31" s="193">
        <v>5</v>
      </c>
      <c r="BB31" s="193">
        <v>0</v>
      </c>
      <c r="BC31" s="194" t="s">
        <v>524</v>
      </c>
      <c r="BD31" s="168" t="s">
        <v>524</v>
      </c>
      <c r="BE31" s="168" t="s">
        <v>524</v>
      </c>
      <c r="BF31" s="168" t="s">
        <v>524</v>
      </c>
      <c r="BG31" s="168" t="s">
        <v>524</v>
      </c>
      <c r="BH31" s="168" t="s">
        <v>524</v>
      </c>
      <c r="BI31" s="168" t="s">
        <v>524</v>
      </c>
      <c r="BJ31" s="195" t="s">
        <v>524</v>
      </c>
      <c r="BK31" s="196" t="s">
        <v>523</v>
      </c>
      <c r="BL31" s="168" t="s">
        <v>523</v>
      </c>
      <c r="BM31" s="168" t="s">
        <v>523</v>
      </c>
      <c r="BN31" s="168" t="s">
        <v>523</v>
      </c>
      <c r="BO31" s="168" t="s">
        <v>523</v>
      </c>
      <c r="BP31" s="192" t="s">
        <v>523</v>
      </c>
    </row>
    <row r="32" spans="1:68" s="3" customFormat="1" ht="23.25" customHeight="1">
      <c r="A32" s="91">
        <v>3001</v>
      </c>
      <c r="B32" s="173" t="s">
        <v>288</v>
      </c>
      <c r="C32" s="174">
        <v>2025</v>
      </c>
      <c r="D32" s="175" t="s">
        <v>1144</v>
      </c>
      <c r="E32" s="176" t="s">
        <v>1125</v>
      </c>
      <c r="F32" s="176" t="s">
        <v>1132</v>
      </c>
      <c r="G32" s="176" t="s">
        <v>1139</v>
      </c>
      <c r="H32" s="168" t="s">
        <v>550</v>
      </c>
      <c r="I32" s="167">
        <v>1981</v>
      </c>
      <c r="J32" s="167"/>
      <c r="K32" s="177">
        <v>1982</v>
      </c>
      <c r="L32" s="177">
        <v>43</v>
      </c>
      <c r="M32" s="178" t="s">
        <v>548</v>
      </c>
      <c r="N32" s="179" t="s">
        <v>1138</v>
      </c>
      <c r="O32" s="180" t="s">
        <v>534</v>
      </c>
      <c r="P32" s="181"/>
      <c r="Q32" s="171"/>
      <c r="R32" s="171" t="s">
        <v>526</v>
      </c>
      <c r="S32" s="28"/>
      <c r="T32" s="168" t="s">
        <v>671</v>
      </c>
      <c r="U32" s="168" t="s">
        <v>1143</v>
      </c>
      <c r="V32" s="183" t="s">
        <v>1134</v>
      </c>
      <c r="W32" s="183" t="s">
        <v>526</v>
      </c>
      <c r="X32" s="168" t="s">
        <v>526</v>
      </c>
      <c r="Y32" s="168" t="s">
        <v>526</v>
      </c>
      <c r="Z32" s="184">
        <v>0.35416666666666669</v>
      </c>
      <c r="AA32" s="184">
        <v>0.91666666666666663</v>
      </c>
      <c r="AB32" s="185"/>
      <c r="AC32" s="185"/>
      <c r="AD32" s="186"/>
      <c r="AE32" s="187" t="s">
        <v>607</v>
      </c>
      <c r="AF32" s="188" t="s">
        <v>541</v>
      </c>
      <c r="AG32" s="28">
        <v>482</v>
      </c>
      <c r="AH32" s="189">
        <v>415.8</v>
      </c>
      <c r="AI32" s="190" t="s">
        <v>540</v>
      </c>
      <c r="AJ32" s="191">
        <v>2</v>
      </c>
      <c r="AK32" s="191">
        <v>0</v>
      </c>
      <c r="AL32" s="178" t="s">
        <v>564</v>
      </c>
      <c r="AM32" s="191" t="s">
        <v>527</v>
      </c>
      <c r="AN32" s="168" t="s">
        <v>527</v>
      </c>
      <c r="AO32" s="168" t="s">
        <v>527</v>
      </c>
      <c r="AP32" s="168" t="s">
        <v>526</v>
      </c>
      <c r="AQ32" s="168" t="s">
        <v>526</v>
      </c>
      <c r="AR32" s="168" t="s">
        <v>526</v>
      </c>
      <c r="AS32" s="192" t="s">
        <v>605</v>
      </c>
      <c r="AT32" s="168" t="s">
        <v>524</v>
      </c>
      <c r="AU32" s="168" t="s">
        <v>524</v>
      </c>
      <c r="AV32" s="168" t="s">
        <v>527</v>
      </c>
      <c r="AW32" s="168" t="s">
        <v>524</v>
      </c>
      <c r="AX32" s="168" t="s">
        <v>524</v>
      </c>
      <c r="AY32" s="168" t="s">
        <v>524</v>
      </c>
      <c r="AZ32" s="168" t="s">
        <v>524</v>
      </c>
      <c r="BA32" s="193">
        <v>6</v>
      </c>
      <c r="BB32" s="193">
        <v>0</v>
      </c>
      <c r="BC32" s="194" t="s">
        <v>524</v>
      </c>
      <c r="BD32" s="168" t="s">
        <v>527</v>
      </c>
      <c r="BE32" s="168" t="s">
        <v>524</v>
      </c>
      <c r="BF32" s="168" t="s">
        <v>524</v>
      </c>
      <c r="BG32" s="168" t="s">
        <v>524</v>
      </c>
      <c r="BH32" s="168" t="s">
        <v>524</v>
      </c>
      <c r="BI32" s="168" t="s">
        <v>524</v>
      </c>
      <c r="BJ32" s="195" t="s">
        <v>527</v>
      </c>
      <c r="BK32" s="196" t="s">
        <v>523</v>
      </c>
      <c r="BL32" s="168" t="s">
        <v>539</v>
      </c>
      <c r="BM32" s="168" t="s">
        <v>523</v>
      </c>
      <c r="BN32" s="168" t="s">
        <v>523</v>
      </c>
      <c r="BO32" s="168" t="s">
        <v>539</v>
      </c>
      <c r="BP32" s="192" t="s">
        <v>523</v>
      </c>
    </row>
    <row r="33" spans="1:68" s="3" customFormat="1" ht="23.25" customHeight="1">
      <c r="A33" s="91">
        <v>4001</v>
      </c>
      <c r="B33" s="173" t="s">
        <v>147</v>
      </c>
      <c r="C33" s="174">
        <v>2025</v>
      </c>
      <c r="D33" s="175" t="s">
        <v>1547</v>
      </c>
      <c r="E33" s="176" t="s">
        <v>1125</v>
      </c>
      <c r="F33" s="176" t="s">
        <v>1132</v>
      </c>
      <c r="G33" s="176" t="s">
        <v>1142</v>
      </c>
      <c r="H33" s="168" t="s">
        <v>600</v>
      </c>
      <c r="I33" s="167">
        <v>1978</v>
      </c>
      <c r="J33" s="167"/>
      <c r="K33" s="177">
        <v>1978</v>
      </c>
      <c r="L33" s="177">
        <v>47</v>
      </c>
      <c r="M33" s="178" t="s">
        <v>599</v>
      </c>
      <c r="N33" s="179" t="s">
        <v>1151</v>
      </c>
      <c r="O33" s="180" t="s">
        <v>534</v>
      </c>
      <c r="P33" s="181"/>
      <c r="Q33" s="171"/>
      <c r="R33" s="171" t="s">
        <v>526</v>
      </c>
      <c r="S33" s="179" t="s">
        <v>1141</v>
      </c>
      <c r="T33" s="168" t="s">
        <v>673</v>
      </c>
      <c r="U33" s="168" t="s">
        <v>698</v>
      </c>
      <c r="V33" s="183" t="s">
        <v>526</v>
      </c>
      <c r="W33" s="183" t="s">
        <v>526</v>
      </c>
      <c r="X33" s="168" t="s">
        <v>565</v>
      </c>
      <c r="Y33" s="168" t="s">
        <v>526</v>
      </c>
      <c r="Z33" s="184">
        <v>0.375</v>
      </c>
      <c r="AA33" s="184">
        <v>0.91666666666666663</v>
      </c>
      <c r="AB33" s="185"/>
      <c r="AC33" s="185"/>
      <c r="AD33" s="186" t="s">
        <v>588</v>
      </c>
      <c r="AE33" s="187"/>
      <c r="AF33" s="188" t="s">
        <v>541</v>
      </c>
      <c r="AG33" s="28">
        <v>376</v>
      </c>
      <c r="AH33" s="189">
        <v>393.12</v>
      </c>
      <c r="AI33" s="190" t="s">
        <v>540</v>
      </c>
      <c r="AJ33" s="191">
        <v>2</v>
      </c>
      <c r="AK33" s="191">
        <v>0</v>
      </c>
      <c r="AL33" s="178" t="s">
        <v>553</v>
      </c>
      <c r="AM33" s="191" t="s">
        <v>524</v>
      </c>
      <c r="AN33" s="168" t="s">
        <v>527</v>
      </c>
      <c r="AO33" s="168" t="s">
        <v>527</v>
      </c>
      <c r="AP33" s="168" t="s">
        <v>527</v>
      </c>
      <c r="AQ33" s="168" t="s">
        <v>527</v>
      </c>
      <c r="AR33" s="168" t="s">
        <v>270</v>
      </c>
      <c r="AS33" s="192" t="s">
        <v>525</v>
      </c>
      <c r="AT33" s="168" t="s">
        <v>524</v>
      </c>
      <c r="AU33" s="168" t="s">
        <v>524</v>
      </c>
      <c r="AV33" s="168" t="s">
        <v>527</v>
      </c>
      <c r="AW33" s="168" t="s">
        <v>524</v>
      </c>
      <c r="AX33" s="168" t="s">
        <v>524</v>
      </c>
      <c r="AY33" s="168" t="s">
        <v>524</v>
      </c>
      <c r="AZ33" s="168" t="s">
        <v>524</v>
      </c>
      <c r="BA33" s="193">
        <v>2</v>
      </c>
      <c r="BB33" s="193">
        <v>0</v>
      </c>
      <c r="BC33" s="194" t="s">
        <v>527</v>
      </c>
      <c r="BD33" s="168" t="s">
        <v>527</v>
      </c>
      <c r="BE33" s="168" t="s">
        <v>524</v>
      </c>
      <c r="BF33" s="168" t="s">
        <v>524</v>
      </c>
      <c r="BG33" s="168" t="s">
        <v>524</v>
      </c>
      <c r="BH33" s="168" t="s">
        <v>524</v>
      </c>
      <c r="BI33" s="168" t="s">
        <v>524</v>
      </c>
      <c r="BJ33" s="195" t="s">
        <v>527</v>
      </c>
      <c r="BK33" s="196" t="s">
        <v>539</v>
      </c>
      <c r="BL33" s="168" t="s">
        <v>523</v>
      </c>
      <c r="BM33" s="168" t="s">
        <v>523</v>
      </c>
      <c r="BN33" s="168" t="s">
        <v>523</v>
      </c>
      <c r="BO33" s="168" t="s">
        <v>523</v>
      </c>
      <c r="BP33" s="192" t="s">
        <v>523</v>
      </c>
    </row>
    <row r="34" spans="1:68" s="3" customFormat="1" ht="23.25" customHeight="1">
      <c r="A34" s="91">
        <v>3003</v>
      </c>
      <c r="B34" s="173" t="s">
        <v>289</v>
      </c>
      <c r="C34" s="174">
        <v>2025</v>
      </c>
      <c r="D34" s="175" t="s">
        <v>1140</v>
      </c>
      <c r="E34" s="176" t="s">
        <v>1125</v>
      </c>
      <c r="F34" s="176" t="s">
        <v>1132</v>
      </c>
      <c r="G34" s="176" t="s">
        <v>1139</v>
      </c>
      <c r="H34" s="168" t="s">
        <v>550</v>
      </c>
      <c r="I34" s="167">
        <v>1996</v>
      </c>
      <c r="J34" s="167"/>
      <c r="K34" s="177">
        <v>1996</v>
      </c>
      <c r="L34" s="177">
        <v>29</v>
      </c>
      <c r="M34" s="178" t="s">
        <v>548</v>
      </c>
      <c r="N34" s="179" t="s">
        <v>1138</v>
      </c>
      <c r="O34" s="180" t="s">
        <v>534</v>
      </c>
      <c r="P34" s="181"/>
      <c r="Q34" s="171"/>
      <c r="R34" s="171" t="s">
        <v>526</v>
      </c>
      <c r="S34" s="28"/>
      <c r="T34" s="168" t="s">
        <v>671</v>
      </c>
      <c r="U34" s="168" t="s">
        <v>1137</v>
      </c>
      <c r="V34" s="183" t="s">
        <v>1134</v>
      </c>
      <c r="W34" s="183" t="s">
        <v>526</v>
      </c>
      <c r="X34" s="168" t="s">
        <v>531</v>
      </c>
      <c r="Y34" s="168" t="s">
        <v>526</v>
      </c>
      <c r="Z34" s="184">
        <v>0.35416666666666669</v>
      </c>
      <c r="AA34" s="184">
        <v>0.91666666666666663</v>
      </c>
      <c r="AB34" s="185"/>
      <c r="AC34" s="185"/>
      <c r="AD34" s="186"/>
      <c r="AE34" s="187" t="s">
        <v>607</v>
      </c>
      <c r="AF34" s="188" t="s">
        <v>541</v>
      </c>
      <c r="AG34" s="28">
        <v>400</v>
      </c>
      <c r="AH34" s="189">
        <v>371.07</v>
      </c>
      <c r="AI34" s="190" t="s">
        <v>540</v>
      </c>
      <c r="AJ34" s="191">
        <v>2</v>
      </c>
      <c r="AK34" s="191">
        <v>0</v>
      </c>
      <c r="AL34" s="178" t="s">
        <v>564</v>
      </c>
      <c r="AM34" s="191" t="s">
        <v>527</v>
      </c>
      <c r="AN34" s="168" t="s">
        <v>527</v>
      </c>
      <c r="AO34" s="168" t="s">
        <v>527</v>
      </c>
      <c r="AP34" s="168" t="s">
        <v>526</v>
      </c>
      <c r="AQ34" s="168" t="s">
        <v>526</v>
      </c>
      <c r="AR34" s="168" t="s">
        <v>526</v>
      </c>
      <c r="AS34" s="192" t="s">
        <v>605</v>
      </c>
      <c r="AT34" s="168" t="s">
        <v>524</v>
      </c>
      <c r="AU34" s="168" t="s">
        <v>524</v>
      </c>
      <c r="AV34" s="168" t="s">
        <v>527</v>
      </c>
      <c r="AW34" s="168" t="s">
        <v>524</v>
      </c>
      <c r="AX34" s="168" t="s">
        <v>524</v>
      </c>
      <c r="AY34" s="168" t="s">
        <v>524</v>
      </c>
      <c r="AZ34" s="168" t="s">
        <v>524</v>
      </c>
      <c r="BA34" s="193">
        <v>0</v>
      </c>
      <c r="BB34" s="193">
        <v>0</v>
      </c>
      <c r="BC34" s="194" t="s">
        <v>524</v>
      </c>
      <c r="BD34" s="168" t="s">
        <v>527</v>
      </c>
      <c r="BE34" s="168" t="s">
        <v>524</v>
      </c>
      <c r="BF34" s="168" t="s">
        <v>527</v>
      </c>
      <c r="BG34" s="168" t="s">
        <v>527</v>
      </c>
      <c r="BH34" s="168" t="s">
        <v>524</v>
      </c>
      <c r="BI34" s="168" t="s">
        <v>524</v>
      </c>
      <c r="BJ34" s="195" t="s">
        <v>527</v>
      </c>
      <c r="BK34" s="196" t="s">
        <v>523</v>
      </c>
      <c r="BL34" s="168" t="s">
        <v>523</v>
      </c>
      <c r="BM34" s="168" t="s">
        <v>523</v>
      </c>
      <c r="BN34" s="168" t="s">
        <v>523</v>
      </c>
      <c r="BO34" s="168" t="s">
        <v>539</v>
      </c>
      <c r="BP34" s="192" t="s">
        <v>523</v>
      </c>
    </row>
    <row r="35" spans="1:68" s="3" customFormat="1" ht="23.25" customHeight="1">
      <c r="A35" s="91">
        <v>2015</v>
      </c>
      <c r="B35" s="173" t="s">
        <v>286</v>
      </c>
      <c r="C35" s="174">
        <v>2025</v>
      </c>
      <c r="D35" s="175" t="s">
        <v>1136</v>
      </c>
      <c r="E35" s="176" t="s">
        <v>1125</v>
      </c>
      <c r="F35" s="176" t="s">
        <v>1132</v>
      </c>
      <c r="G35" s="176" t="s">
        <v>691</v>
      </c>
      <c r="H35" s="168" t="s">
        <v>550</v>
      </c>
      <c r="I35" s="167">
        <v>1995</v>
      </c>
      <c r="J35" s="167"/>
      <c r="K35" s="177">
        <v>1995</v>
      </c>
      <c r="L35" s="177">
        <v>30</v>
      </c>
      <c r="M35" s="178" t="s">
        <v>563</v>
      </c>
      <c r="N35" s="179" t="s">
        <v>986</v>
      </c>
      <c r="O35" s="180" t="s">
        <v>534</v>
      </c>
      <c r="P35" s="181"/>
      <c r="Q35" s="171"/>
      <c r="R35" s="171" t="s">
        <v>526</v>
      </c>
      <c r="S35" s="179"/>
      <c r="T35" s="168" t="s">
        <v>673</v>
      </c>
      <c r="U35" s="168" t="s">
        <v>698</v>
      </c>
      <c r="V35" s="183" t="s">
        <v>1134</v>
      </c>
      <c r="W35" s="183" t="s">
        <v>526</v>
      </c>
      <c r="X35" s="168" t="s">
        <v>593</v>
      </c>
      <c r="Y35" s="168" t="s">
        <v>526</v>
      </c>
      <c r="Z35" s="184">
        <v>0.375</v>
      </c>
      <c r="AA35" s="184">
        <v>0.875</v>
      </c>
      <c r="AB35" s="185"/>
      <c r="AC35" s="185"/>
      <c r="AD35" s="186"/>
      <c r="AE35" s="187" t="s">
        <v>543</v>
      </c>
      <c r="AF35" s="188" t="s">
        <v>541</v>
      </c>
      <c r="AG35" s="28">
        <v>965</v>
      </c>
      <c r="AH35" s="189">
        <v>351</v>
      </c>
      <c r="AI35" s="190" t="s">
        <v>601</v>
      </c>
      <c r="AJ35" s="191">
        <v>1</v>
      </c>
      <c r="AK35" s="191">
        <v>0</v>
      </c>
      <c r="AL35" s="178" t="s">
        <v>528</v>
      </c>
      <c r="AM35" s="191" t="s">
        <v>527</v>
      </c>
      <c r="AN35" s="168" t="s">
        <v>527</v>
      </c>
      <c r="AO35" s="168" t="s">
        <v>527</v>
      </c>
      <c r="AP35" s="168" t="s">
        <v>527</v>
      </c>
      <c r="AQ35" s="168" t="s">
        <v>526</v>
      </c>
      <c r="AR35" s="168" t="s">
        <v>526</v>
      </c>
      <c r="AS35" s="192" t="s">
        <v>585</v>
      </c>
      <c r="AT35" s="168" t="s">
        <v>524</v>
      </c>
      <c r="AU35" s="168" t="s">
        <v>524</v>
      </c>
      <c r="AV35" s="168" t="s">
        <v>527</v>
      </c>
      <c r="AW35" s="168" t="s">
        <v>524</v>
      </c>
      <c r="AX35" s="168" t="s">
        <v>524</v>
      </c>
      <c r="AY35" s="168" t="s">
        <v>524</v>
      </c>
      <c r="AZ35" s="168" t="s">
        <v>524</v>
      </c>
      <c r="BA35" s="193">
        <v>10</v>
      </c>
      <c r="BB35" s="193">
        <v>0</v>
      </c>
      <c r="BC35" s="194" t="s">
        <v>526</v>
      </c>
      <c r="BD35" s="168" t="s">
        <v>527</v>
      </c>
      <c r="BE35" s="168" t="s">
        <v>526</v>
      </c>
      <c r="BF35" s="168" t="s">
        <v>527</v>
      </c>
      <c r="BG35" s="168" t="s">
        <v>524</v>
      </c>
      <c r="BH35" s="168" t="s">
        <v>526</v>
      </c>
      <c r="BI35" s="168" t="s">
        <v>524</v>
      </c>
      <c r="BJ35" s="195" t="s">
        <v>524</v>
      </c>
      <c r="BK35" s="196" t="s">
        <v>523</v>
      </c>
      <c r="BL35" s="168" t="s">
        <v>539</v>
      </c>
      <c r="BM35" s="168" t="s">
        <v>523</v>
      </c>
      <c r="BN35" s="168" t="s">
        <v>523</v>
      </c>
      <c r="BO35" s="168" t="s">
        <v>539</v>
      </c>
      <c r="BP35" s="192" t="s">
        <v>523</v>
      </c>
    </row>
    <row r="36" spans="1:68" s="3" customFormat="1" ht="23.25" customHeight="1">
      <c r="A36" s="91">
        <v>4010</v>
      </c>
      <c r="B36" s="173" t="s">
        <v>30</v>
      </c>
      <c r="C36" s="174">
        <v>2025</v>
      </c>
      <c r="D36" s="175" t="s">
        <v>1548</v>
      </c>
      <c r="E36" s="176" t="s">
        <v>1125</v>
      </c>
      <c r="F36" s="176" t="s">
        <v>1132</v>
      </c>
      <c r="G36" s="176" t="s">
        <v>1059</v>
      </c>
      <c r="H36" s="168" t="s">
        <v>600</v>
      </c>
      <c r="I36" s="167">
        <v>1974</v>
      </c>
      <c r="J36" s="167"/>
      <c r="K36" s="177">
        <v>1974</v>
      </c>
      <c r="L36" s="177">
        <v>51</v>
      </c>
      <c r="M36" s="178" t="s">
        <v>563</v>
      </c>
      <c r="N36" s="179" t="s">
        <v>1131</v>
      </c>
      <c r="O36" s="180" t="s">
        <v>534</v>
      </c>
      <c r="P36" s="181"/>
      <c r="Q36" s="171"/>
      <c r="R36" s="171" t="s">
        <v>526</v>
      </c>
      <c r="S36" s="179"/>
      <c r="T36" s="168" t="s">
        <v>673</v>
      </c>
      <c r="U36" s="168" t="s">
        <v>562</v>
      </c>
      <c r="V36" s="183" t="s">
        <v>1134</v>
      </c>
      <c r="W36" s="183" t="s">
        <v>526</v>
      </c>
      <c r="X36" s="168" t="s">
        <v>526</v>
      </c>
      <c r="Y36" s="168" t="s">
        <v>526</v>
      </c>
      <c r="Z36" s="184">
        <v>0.33333333333333331</v>
      </c>
      <c r="AA36" s="184">
        <v>0.91666666666666663</v>
      </c>
      <c r="AB36" s="185"/>
      <c r="AC36" s="185"/>
      <c r="AD36" s="186"/>
      <c r="AE36" s="187" t="s">
        <v>543</v>
      </c>
      <c r="AF36" s="188" t="s">
        <v>541</v>
      </c>
      <c r="AG36" s="28">
        <v>1848</v>
      </c>
      <c r="AH36" s="189">
        <v>336.97</v>
      </c>
      <c r="AI36" s="190" t="s">
        <v>601</v>
      </c>
      <c r="AJ36" s="191">
        <v>1</v>
      </c>
      <c r="AK36" s="191">
        <v>0</v>
      </c>
      <c r="AL36" s="178" t="s">
        <v>553</v>
      </c>
      <c r="AM36" s="191" t="s">
        <v>524</v>
      </c>
      <c r="AN36" s="168" t="s">
        <v>527</v>
      </c>
      <c r="AO36" s="168" t="s">
        <v>527</v>
      </c>
      <c r="AP36" s="168" t="s">
        <v>527</v>
      </c>
      <c r="AQ36" s="168" t="s">
        <v>526</v>
      </c>
      <c r="AR36" s="168" t="s">
        <v>526</v>
      </c>
      <c r="AS36" s="192" t="s">
        <v>585</v>
      </c>
      <c r="AT36" s="168" t="s">
        <v>524</v>
      </c>
      <c r="AU36" s="168" t="s">
        <v>524</v>
      </c>
      <c r="AV36" s="168" t="s">
        <v>524</v>
      </c>
      <c r="AW36" s="168" t="s">
        <v>524</v>
      </c>
      <c r="AX36" s="168" t="s">
        <v>524</v>
      </c>
      <c r="AY36" s="168" t="s">
        <v>524</v>
      </c>
      <c r="AZ36" s="168" t="s">
        <v>524</v>
      </c>
      <c r="BA36" s="193">
        <v>15</v>
      </c>
      <c r="BB36" s="193">
        <v>0</v>
      </c>
      <c r="BC36" s="194" t="s">
        <v>526</v>
      </c>
      <c r="BD36" s="168" t="s">
        <v>526</v>
      </c>
      <c r="BE36" s="168" t="s">
        <v>526</v>
      </c>
      <c r="BF36" s="168" t="s">
        <v>524</v>
      </c>
      <c r="BG36" s="168" t="s">
        <v>524</v>
      </c>
      <c r="BH36" s="168" t="s">
        <v>524</v>
      </c>
      <c r="BI36" s="168" t="s">
        <v>524</v>
      </c>
      <c r="BJ36" s="195" t="s">
        <v>524</v>
      </c>
      <c r="BK36" s="196" t="s">
        <v>523</v>
      </c>
      <c r="BL36" s="168" t="s">
        <v>539</v>
      </c>
      <c r="BM36" s="168" t="s">
        <v>523</v>
      </c>
      <c r="BN36" s="168" t="s">
        <v>523</v>
      </c>
      <c r="BO36" s="168" t="s">
        <v>539</v>
      </c>
      <c r="BP36" s="192" t="s">
        <v>523</v>
      </c>
    </row>
    <row r="37" spans="1:68" s="3" customFormat="1" ht="23.25" customHeight="1">
      <c r="A37" s="91">
        <v>2017</v>
      </c>
      <c r="B37" s="173" t="s">
        <v>19</v>
      </c>
      <c r="C37" s="174">
        <v>2025</v>
      </c>
      <c r="D37" s="175" t="s">
        <v>1135</v>
      </c>
      <c r="E37" s="176" t="s">
        <v>1125</v>
      </c>
      <c r="F37" s="176" t="s">
        <v>1132</v>
      </c>
      <c r="G37" s="176" t="s">
        <v>687</v>
      </c>
      <c r="H37" s="168" t="s">
        <v>550</v>
      </c>
      <c r="I37" s="167">
        <v>1995</v>
      </c>
      <c r="J37" s="167"/>
      <c r="K37" s="177">
        <v>1996</v>
      </c>
      <c r="L37" s="177">
        <v>29</v>
      </c>
      <c r="M37" s="178" t="s">
        <v>557</v>
      </c>
      <c r="N37" s="179" t="s">
        <v>986</v>
      </c>
      <c r="O37" s="180" t="s">
        <v>534</v>
      </c>
      <c r="P37" s="181"/>
      <c r="Q37" s="171"/>
      <c r="R37" s="171" t="s">
        <v>526</v>
      </c>
      <c r="S37" s="179"/>
      <c r="T37" s="168" t="s">
        <v>673</v>
      </c>
      <c r="U37" s="168" t="s">
        <v>966</v>
      </c>
      <c r="V37" s="183" t="s">
        <v>1134</v>
      </c>
      <c r="W37" s="183" t="s">
        <v>526</v>
      </c>
      <c r="X37" s="168" t="s">
        <v>526</v>
      </c>
      <c r="Y37" s="168" t="s">
        <v>526</v>
      </c>
      <c r="Z37" s="184">
        <v>0.35416666666666669</v>
      </c>
      <c r="AA37" s="184">
        <v>0.91666666666666663</v>
      </c>
      <c r="AB37" s="185"/>
      <c r="AC37" s="185"/>
      <c r="AD37" s="186"/>
      <c r="AE37" s="187" t="s">
        <v>543</v>
      </c>
      <c r="AF37" s="188" t="s">
        <v>530</v>
      </c>
      <c r="AG37" s="28">
        <v>523.08000000000004</v>
      </c>
      <c r="AH37" s="189">
        <v>229.8</v>
      </c>
      <c r="AI37" s="190" t="s">
        <v>601</v>
      </c>
      <c r="AJ37" s="191">
        <v>1</v>
      </c>
      <c r="AK37" s="191">
        <v>0</v>
      </c>
      <c r="AL37" s="178" t="s">
        <v>528</v>
      </c>
      <c r="AM37" s="191" t="s">
        <v>527</v>
      </c>
      <c r="AN37" s="168" t="s">
        <v>527</v>
      </c>
      <c r="AO37" s="168" t="s">
        <v>527</v>
      </c>
      <c r="AP37" s="168" t="s">
        <v>526</v>
      </c>
      <c r="AQ37" s="168" t="s">
        <v>526</v>
      </c>
      <c r="AR37" s="168" t="s">
        <v>526</v>
      </c>
      <c r="AS37" s="192" t="s">
        <v>585</v>
      </c>
      <c r="AT37" s="168" t="s">
        <v>527</v>
      </c>
      <c r="AU37" s="168" t="s">
        <v>524</v>
      </c>
      <c r="AV37" s="168" t="s">
        <v>524</v>
      </c>
      <c r="AW37" s="168" t="s">
        <v>524</v>
      </c>
      <c r="AX37" s="168" t="s">
        <v>524</v>
      </c>
      <c r="AY37" s="168" t="s">
        <v>524</v>
      </c>
      <c r="AZ37" s="168" t="s">
        <v>524</v>
      </c>
      <c r="BA37" s="193">
        <v>0</v>
      </c>
      <c r="BB37" s="193">
        <v>0</v>
      </c>
      <c r="BC37" s="194" t="s">
        <v>526</v>
      </c>
      <c r="BD37" s="168" t="s">
        <v>526</v>
      </c>
      <c r="BE37" s="168" t="s">
        <v>526</v>
      </c>
      <c r="BF37" s="168" t="s">
        <v>527</v>
      </c>
      <c r="BG37" s="168" t="s">
        <v>524</v>
      </c>
      <c r="BH37" s="168" t="s">
        <v>524</v>
      </c>
      <c r="BI37" s="168" t="s">
        <v>524</v>
      </c>
      <c r="BJ37" s="195" t="s">
        <v>524</v>
      </c>
      <c r="BK37" s="196" t="s">
        <v>523</v>
      </c>
      <c r="BL37" s="168" t="s">
        <v>539</v>
      </c>
      <c r="BM37" s="168" t="s">
        <v>523</v>
      </c>
      <c r="BN37" s="168" t="s">
        <v>523</v>
      </c>
      <c r="BO37" s="168" t="s">
        <v>539</v>
      </c>
      <c r="BP37" s="192" t="s">
        <v>523</v>
      </c>
    </row>
    <row r="38" spans="1:68" s="3" customFormat="1" ht="23.25" customHeight="1">
      <c r="A38" s="203">
        <v>4011</v>
      </c>
      <c r="B38" s="204" t="s">
        <v>1</v>
      </c>
      <c r="C38" s="205">
        <v>2025</v>
      </c>
      <c r="D38" s="206" t="s">
        <v>1133</v>
      </c>
      <c r="E38" s="207" t="s">
        <v>1125</v>
      </c>
      <c r="F38" s="207" t="s">
        <v>1132</v>
      </c>
      <c r="G38" s="207" t="s">
        <v>1060</v>
      </c>
      <c r="H38" s="208" t="s">
        <v>600</v>
      </c>
      <c r="I38" s="209">
        <v>1976</v>
      </c>
      <c r="J38" s="209"/>
      <c r="K38" s="210">
        <v>1976</v>
      </c>
      <c r="L38" s="210">
        <v>49</v>
      </c>
      <c r="M38" s="211" t="s">
        <v>684</v>
      </c>
      <c r="N38" s="212" t="s">
        <v>1131</v>
      </c>
      <c r="O38" s="213" t="s">
        <v>534</v>
      </c>
      <c r="P38" s="214"/>
      <c r="Q38" s="215"/>
      <c r="R38" s="215" t="s">
        <v>526</v>
      </c>
      <c r="S38" s="212"/>
      <c r="T38" s="208" t="s">
        <v>673</v>
      </c>
      <c r="U38" s="208" t="s">
        <v>624</v>
      </c>
      <c r="V38" s="216" t="s">
        <v>526</v>
      </c>
      <c r="W38" s="216" t="s">
        <v>526</v>
      </c>
      <c r="X38" s="208" t="s">
        <v>526</v>
      </c>
      <c r="Y38" s="208" t="s">
        <v>526</v>
      </c>
      <c r="Z38" s="217">
        <v>0.33333333333333331</v>
      </c>
      <c r="AA38" s="217">
        <v>0.91666666666666663</v>
      </c>
      <c r="AB38" s="218"/>
      <c r="AC38" s="218"/>
      <c r="AD38" s="219"/>
      <c r="AE38" s="220" t="s">
        <v>543</v>
      </c>
      <c r="AF38" s="221" t="s">
        <v>530</v>
      </c>
      <c r="AG38" s="168" t="s">
        <v>526</v>
      </c>
      <c r="AH38" s="222">
        <v>226.88</v>
      </c>
      <c r="AI38" s="223" t="s">
        <v>601</v>
      </c>
      <c r="AJ38" s="224">
        <v>2</v>
      </c>
      <c r="AK38" s="224">
        <v>0</v>
      </c>
      <c r="AL38" s="211" t="s">
        <v>553</v>
      </c>
      <c r="AM38" s="224" t="s">
        <v>524</v>
      </c>
      <c r="AN38" s="208" t="s">
        <v>527</v>
      </c>
      <c r="AO38" s="208" t="s">
        <v>527</v>
      </c>
      <c r="AP38" s="208" t="s">
        <v>527</v>
      </c>
      <c r="AQ38" s="208" t="s">
        <v>526</v>
      </c>
      <c r="AR38" s="208" t="s">
        <v>526</v>
      </c>
      <c r="AS38" s="225" t="s">
        <v>585</v>
      </c>
      <c r="AT38" s="208" t="s">
        <v>524</v>
      </c>
      <c r="AU38" s="208" t="s">
        <v>524</v>
      </c>
      <c r="AV38" s="208" t="s">
        <v>524</v>
      </c>
      <c r="AW38" s="208" t="s">
        <v>524</v>
      </c>
      <c r="AX38" s="208" t="s">
        <v>524</v>
      </c>
      <c r="AY38" s="208" t="s">
        <v>524</v>
      </c>
      <c r="AZ38" s="208" t="s">
        <v>524</v>
      </c>
      <c r="BA38" s="226">
        <v>15</v>
      </c>
      <c r="BB38" s="226" t="s">
        <v>524</v>
      </c>
      <c r="BC38" s="227" t="s">
        <v>526</v>
      </c>
      <c r="BD38" s="208" t="s">
        <v>527</v>
      </c>
      <c r="BE38" s="208" t="s">
        <v>527</v>
      </c>
      <c r="BF38" s="208" t="s">
        <v>524</v>
      </c>
      <c r="BG38" s="208" t="s">
        <v>524</v>
      </c>
      <c r="BH38" s="208" t="s">
        <v>524</v>
      </c>
      <c r="BI38" s="208" t="s">
        <v>524</v>
      </c>
      <c r="BJ38" s="228" t="s">
        <v>524</v>
      </c>
      <c r="BK38" s="229" t="s">
        <v>523</v>
      </c>
      <c r="BL38" s="208" t="s">
        <v>523</v>
      </c>
      <c r="BM38" s="208" t="s">
        <v>523</v>
      </c>
      <c r="BN38" s="208" t="s">
        <v>523</v>
      </c>
      <c r="BO38" s="208" t="s">
        <v>539</v>
      </c>
      <c r="BP38" s="225" t="s">
        <v>523</v>
      </c>
    </row>
    <row r="39" spans="1:68" s="3" customFormat="1" ht="23.25" customHeight="1">
      <c r="A39" s="231">
        <v>5001</v>
      </c>
      <c r="B39" s="232" t="s">
        <v>398</v>
      </c>
      <c r="C39" s="233">
        <v>2025</v>
      </c>
      <c r="D39" s="234" t="s">
        <v>1103</v>
      </c>
      <c r="E39" s="235" t="s">
        <v>1125</v>
      </c>
      <c r="F39" s="235" t="s">
        <v>1124</v>
      </c>
      <c r="G39" s="235" t="s">
        <v>398</v>
      </c>
      <c r="H39" s="236" t="s">
        <v>600</v>
      </c>
      <c r="I39" s="237">
        <v>2014</v>
      </c>
      <c r="J39" s="237"/>
      <c r="K39" s="237">
        <v>2014</v>
      </c>
      <c r="L39" s="237">
        <v>11</v>
      </c>
      <c r="M39" s="233" t="s">
        <v>548</v>
      </c>
      <c r="N39" s="238" t="s">
        <v>1130</v>
      </c>
      <c r="O39" s="239" t="s">
        <v>666</v>
      </c>
      <c r="P39" s="240">
        <v>7007</v>
      </c>
      <c r="Q39" s="234" t="s">
        <v>155</v>
      </c>
      <c r="R39" s="239" t="s">
        <v>526</v>
      </c>
      <c r="S39" s="238"/>
      <c r="T39" s="236" t="s">
        <v>545</v>
      </c>
      <c r="U39" s="236" t="s">
        <v>670</v>
      </c>
      <c r="V39" s="241" t="s">
        <v>891</v>
      </c>
      <c r="W39" s="241" t="s">
        <v>526</v>
      </c>
      <c r="X39" s="236" t="s">
        <v>531</v>
      </c>
      <c r="Y39" s="236" t="s">
        <v>526</v>
      </c>
      <c r="Z39" s="242">
        <v>0.375</v>
      </c>
      <c r="AA39" s="242">
        <v>0.91666666666666663</v>
      </c>
      <c r="AB39" s="243" t="s">
        <v>1020</v>
      </c>
      <c r="AC39" s="243"/>
      <c r="AD39" s="244" t="s">
        <v>588</v>
      </c>
      <c r="AE39" s="245"/>
      <c r="AF39" s="246" t="s">
        <v>541</v>
      </c>
      <c r="AG39" s="247">
        <v>36011</v>
      </c>
      <c r="AH39" s="247">
        <v>13964.44</v>
      </c>
      <c r="AI39" s="248" t="s">
        <v>529</v>
      </c>
      <c r="AJ39" s="236">
        <v>5</v>
      </c>
      <c r="AK39" s="236">
        <v>1</v>
      </c>
      <c r="AL39" s="233" t="s">
        <v>528</v>
      </c>
      <c r="AM39" s="236" t="s">
        <v>527</v>
      </c>
      <c r="AN39" s="236" t="s">
        <v>527</v>
      </c>
      <c r="AO39" s="236" t="s">
        <v>527</v>
      </c>
      <c r="AP39" s="236" t="s">
        <v>526</v>
      </c>
      <c r="AQ39" s="236" t="s">
        <v>527</v>
      </c>
      <c r="AR39" s="236" t="s">
        <v>526</v>
      </c>
      <c r="AS39" s="249" t="s">
        <v>585</v>
      </c>
      <c r="AT39" s="236" t="s">
        <v>527</v>
      </c>
      <c r="AU39" s="236" t="s">
        <v>527</v>
      </c>
      <c r="AV39" s="236" t="s">
        <v>527</v>
      </c>
      <c r="AW39" s="236" t="s">
        <v>527</v>
      </c>
      <c r="AX39" s="236" t="s">
        <v>527</v>
      </c>
      <c r="AY39" s="236" t="s">
        <v>527</v>
      </c>
      <c r="AZ39" s="236" t="s">
        <v>524</v>
      </c>
      <c r="BA39" s="250">
        <v>390</v>
      </c>
      <c r="BB39" s="250">
        <v>10</v>
      </c>
      <c r="BC39" s="251" t="s">
        <v>527</v>
      </c>
      <c r="BD39" s="236" t="s">
        <v>527</v>
      </c>
      <c r="BE39" s="236" t="s">
        <v>527</v>
      </c>
      <c r="BF39" s="236" t="s">
        <v>527</v>
      </c>
      <c r="BG39" s="236" t="s">
        <v>527</v>
      </c>
      <c r="BH39" s="236" t="s">
        <v>527</v>
      </c>
      <c r="BI39" s="236" t="s">
        <v>527</v>
      </c>
      <c r="BJ39" s="252" t="s">
        <v>527</v>
      </c>
      <c r="BK39" s="253" t="s">
        <v>523</v>
      </c>
      <c r="BL39" s="236" t="s">
        <v>539</v>
      </c>
      <c r="BM39" s="236" t="s">
        <v>539</v>
      </c>
      <c r="BN39" s="236" t="s">
        <v>523</v>
      </c>
      <c r="BO39" s="236" t="s">
        <v>539</v>
      </c>
      <c r="BP39" s="249" t="s">
        <v>539</v>
      </c>
    </row>
    <row r="40" spans="1:68" s="3" customFormat="1" ht="23.25" customHeight="1">
      <c r="A40" s="91">
        <v>5003</v>
      </c>
      <c r="B40" s="173" t="s">
        <v>49</v>
      </c>
      <c r="C40" s="174">
        <v>2025</v>
      </c>
      <c r="D40" s="175" t="s">
        <v>1129</v>
      </c>
      <c r="E40" s="176" t="s">
        <v>1125</v>
      </c>
      <c r="F40" s="176" t="s">
        <v>1124</v>
      </c>
      <c r="G40" s="176" t="s">
        <v>49</v>
      </c>
      <c r="H40" s="168" t="s">
        <v>600</v>
      </c>
      <c r="I40" s="167">
        <v>1992</v>
      </c>
      <c r="J40" s="167"/>
      <c r="K40" s="177">
        <v>1992</v>
      </c>
      <c r="L40" s="177">
        <v>33</v>
      </c>
      <c r="M40" s="178" t="s">
        <v>563</v>
      </c>
      <c r="N40" s="179" t="s">
        <v>1123</v>
      </c>
      <c r="O40" s="180" t="s">
        <v>534</v>
      </c>
      <c r="P40" s="181"/>
      <c r="Q40" s="171"/>
      <c r="R40" s="171" t="s">
        <v>526</v>
      </c>
      <c r="S40" s="179"/>
      <c r="T40" s="168" t="s">
        <v>545</v>
      </c>
      <c r="U40" s="168" t="s">
        <v>1128</v>
      </c>
      <c r="V40" s="183" t="s">
        <v>526</v>
      </c>
      <c r="W40" s="183" t="s">
        <v>555</v>
      </c>
      <c r="X40" s="168" t="s">
        <v>531</v>
      </c>
      <c r="Y40" s="168" t="s">
        <v>527</v>
      </c>
      <c r="Z40" s="184">
        <v>0.375</v>
      </c>
      <c r="AA40" s="184">
        <v>0.91666666666666663</v>
      </c>
      <c r="AB40" s="200" t="s">
        <v>962</v>
      </c>
      <c r="AC40" s="200"/>
      <c r="AD40" s="186" t="s">
        <v>588</v>
      </c>
      <c r="AE40" s="201" t="s">
        <v>961</v>
      </c>
      <c r="AF40" s="188" t="s">
        <v>541</v>
      </c>
      <c r="AG40" s="28">
        <v>14645</v>
      </c>
      <c r="AH40" s="189">
        <v>5841.0039999999999</v>
      </c>
      <c r="AI40" s="190" t="s">
        <v>592</v>
      </c>
      <c r="AJ40" s="191">
        <v>3</v>
      </c>
      <c r="AK40" s="191">
        <v>0</v>
      </c>
      <c r="AL40" s="178" t="s">
        <v>528</v>
      </c>
      <c r="AM40" s="191" t="s">
        <v>527</v>
      </c>
      <c r="AN40" s="168" t="s">
        <v>527</v>
      </c>
      <c r="AO40" s="168" t="s">
        <v>527</v>
      </c>
      <c r="AP40" s="168" t="s">
        <v>527</v>
      </c>
      <c r="AQ40" s="168" t="s">
        <v>526</v>
      </c>
      <c r="AR40" s="168" t="s">
        <v>526</v>
      </c>
      <c r="AS40" s="192" t="s">
        <v>597</v>
      </c>
      <c r="AT40" s="168" t="s">
        <v>524</v>
      </c>
      <c r="AU40" s="168" t="s">
        <v>524</v>
      </c>
      <c r="AV40" s="168" t="s">
        <v>527</v>
      </c>
      <c r="AW40" s="168" t="s">
        <v>568</v>
      </c>
      <c r="AX40" s="168" t="s">
        <v>568</v>
      </c>
      <c r="AY40" s="168" t="s">
        <v>568</v>
      </c>
      <c r="AZ40" s="168" t="s">
        <v>524</v>
      </c>
      <c r="BA40" s="193">
        <v>227</v>
      </c>
      <c r="BB40" s="193">
        <v>2</v>
      </c>
      <c r="BC40" s="194" t="s">
        <v>527</v>
      </c>
      <c r="BD40" s="168" t="s">
        <v>527</v>
      </c>
      <c r="BE40" s="168" t="s">
        <v>527</v>
      </c>
      <c r="BF40" s="168" t="s">
        <v>527</v>
      </c>
      <c r="BG40" s="168" t="s">
        <v>527</v>
      </c>
      <c r="BH40" s="168" t="s">
        <v>524</v>
      </c>
      <c r="BI40" s="168" t="s">
        <v>524</v>
      </c>
      <c r="BJ40" s="195" t="s">
        <v>527</v>
      </c>
      <c r="BK40" s="196" t="s">
        <v>539</v>
      </c>
      <c r="BL40" s="168" t="s">
        <v>539</v>
      </c>
      <c r="BM40" s="168" t="s">
        <v>523</v>
      </c>
      <c r="BN40" s="168" t="s">
        <v>523</v>
      </c>
      <c r="BO40" s="168" t="s">
        <v>539</v>
      </c>
      <c r="BP40" s="192" t="s">
        <v>523</v>
      </c>
    </row>
    <row r="41" spans="1:68" s="3" customFormat="1" ht="23.25" customHeight="1">
      <c r="A41" s="91">
        <v>5004</v>
      </c>
      <c r="B41" s="173" t="s">
        <v>25</v>
      </c>
      <c r="C41" s="174">
        <v>2025</v>
      </c>
      <c r="D41" s="175" t="s">
        <v>1549</v>
      </c>
      <c r="E41" s="176" t="s">
        <v>1125</v>
      </c>
      <c r="F41" s="176" t="s">
        <v>1124</v>
      </c>
      <c r="G41" s="176" t="s">
        <v>1059</v>
      </c>
      <c r="H41" s="168" t="s">
        <v>550</v>
      </c>
      <c r="I41" s="167">
        <v>1987</v>
      </c>
      <c r="J41" s="167"/>
      <c r="K41" s="177">
        <v>1986</v>
      </c>
      <c r="L41" s="177">
        <v>39</v>
      </c>
      <c r="M41" s="178" t="s">
        <v>563</v>
      </c>
      <c r="N41" s="179" t="s">
        <v>1127</v>
      </c>
      <c r="O41" s="180" t="s">
        <v>581</v>
      </c>
      <c r="P41" s="181"/>
      <c r="Q41" s="171"/>
      <c r="R41" s="171" t="s">
        <v>526</v>
      </c>
      <c r="S41" s="179"/>
      <c r="T41" s="168" t="s">
        <v>545</v>
      </c>
      <c r="U41" s="168" t="s">
        <v>562</v>
      </c>
      <c r="V41" s="183" t="s">
        <v>609</v>
      </c>
      <c r="W41" s="183" t="s">
        <v>526</v>
      </c>
      <c r="X41" s="168" t="s">
        <v>526</v>
      </c>
      <c r="Y41" s="168" t="s">
        <v>526</v>
      </c>
      <c r="Z41" s="184">
        <v>0.375</v>
      </c>
      <c r="AA41" s="184">
        <v>0.91666666666666663</v>
      </c>
      <c r="AB41" s="200" t="s">
        <v>962</v>
      </c>
      <c r="AC41" s="200"/>
      <c r="AD41" s="186" t="s">
        <v>588</v>
      </c>
      <c r="AE41" s="201"/>
      <c r="AF41" s="188" t="s">
        <v>541</v>
      </c>
      <c r="AG41" s="28">
        <v>51000</v>
      </c>
      <c r="AH41" s="189">
        <v>2196.4100000000003</v>
      </c>
      <c r="AI41" s="190" t="s">
        <v>601</v>
      </c>
      <c r="AJ41" s="191">
        <v>1</v>
      </c>
      <c r="AK41" s="191">
        <v>0</v>
      </c>
      <c r="AL41" s="178" t="s">
        <v>528</v>
      </c>
      <c r="AM41" s="191" t="s">
        <v>527</v>
      </c>
      <c r="AN41" s="168" t="s">
        <v>527</v>
      </c>
      <c r="AO41" s="168" t="s">
        <v>527</v>
      </c>
      <c r="AP41" s="168" t="s">
        <v>527</v>
      </c>
      <c r="AQ41" s="168" t="s">
        <v>526</v>
      </c>
      <c r="AR41" s="168" t="s">
        <v>526</v>
      </c>
      <c r="AS41" s="192" t="s">
        <v>585</v>
      </c>
      <c r="AT41" s="168" t="s">
        <v>524</v>
      </c>
      <c r="AU41" s="168" t="s">
        <v>524</v>
      </c>
      <c r="AV41" s="168" t="s">
        <v>524</v>
      </c>
      <c r="AW41" s="168" t="s">
        <v>524</v>
      </c>
      <c r="AX41" s="168" t="s">
        <v>524</v>
      </c>
      <c r="AY41" s="168" t="s">
        <v>524</v>
      </c>
      <c r="AZ41" s="168" t="s">
        <v>524</v>
      </c>
      <c r="BA41" s="193">
        <v>350</v>
      </c>
      <c r="BB41" s="193">
        <v>1</v>
      </c>
      <c r="BC41" s="194" t="s">
        <v>524</v>
      </c>
      <c r="BD41" s="194" t="s">
        <v>527</v>
      </c>
      <c r="BE41" s="194" t="s">
        <v>524</v>
      </c>
      <c r="BF41" s="168" t="s">
        <v>524</v>
      </c>
      <c r="BG41" s="168" t="s">
        <v>527</v>
      </c>
      <c r="BH41" s="168" t="s">
        <v>524</v>
      </c>
      <c r="BI41" s="168" t="s">
        <v>527</v>
      </c>
      <c r="BJ41" s="195" t="s">
        <v>527</v>
      </c>
      <c r="BK41" s="196" t="s">
        <v>539</v>
      </c>
      <c r="BL41" s="168" t="s">
        <v>523</v>
      </c>
      <c r="BM41" s="168" t="s">
        <v>523</v>
      </c>
      <c r="BN41" s="168" t="s">
        <v>523</v>
      </c>
      <c r="BO41" s="168" t="s">
        <v>539</v>
      </c>
      <c r="BP41" s="192" t="s">
        <v>523</v>
      </c>
    </row>
    <row r="42" spans="1:68" s="3" customFormat="1" ht="23.25" customHeight="1">
      <c r="A42" s="255">
        <v>5002</v>
      </c>
      <c r="B42" s="256" t="s">
        <v>50</v>
      </c>
      <c r="C42" s="257">
        <v>2025</v>
      </c>
      <c r="D42" s="258" t="s">
        <v>1126</v>
      </c>
      <c r="E42" s="259" t="s">
        <v>1125</v>
      </c>
      <c r="F42" s="259" t="s">
        <v>1124</v>
      </c>
      <c r="G42" s="259" t="s">
        <v>50</v>
      </c>
      <c r="H42" s="260" t="s">
        <v>600</v>
      </c>
      <c r="I42" s="261">
        <v>1984</v>
      </c>
      <c r="J42" s="261"/>
      <c r="K42" s="262">
        <v>1984</v>
      </c>
      <c r="L42" s="262">
        <v>41</v>
      </c>
      <c r="M42" s="263" t="s">
        <v>548</v>
      </c>
      <c r="N42" s="264" t="s">
        <v>1123</v>
      </c>
      <c r="O42" s="265" t="s">
        <v>666</v>
      </c>
      <c r="P42" s="266">
        <v>1001</v>
      </c>
      <c r="Q42" s="267" t="s">
        <v>277</v>
      </c>
      <c r="R42" s="268" t="s">
        <v>526</v>
      </c>
      <c r="S42" s="264"/>
      <c r="T42" s="260" t="s">
        <v>577</v>
      </c>
      <c r="U42" s="260" t="s">
        <v>660</v>
      </c>
      <c r="V42" s="269" t="s">
        <v>526</v>
      </c>
      <c r="W42" s="269" t="s">
        <v>526</v>
      </c>
      <c r="X42" s="260" t="s">
        <v>565</v>
      </c>
      <c r="Y42" s="260" t="s">
        <v>526</v>
      </c>
      <c r="Z42" s="270">
        <v>0.375</v>
      </c>
      <c r="AA42" s="270">
        <v>0.91666666666666663</v>
      </c>
      <c r="AB42" s="271" t="s">
        <v>962</v>
      </c>
      <c r="AC42" s="271"/>
      <c r="AD42" s="272" t="s">
        <v>588</v>
      </c>
      <c r="AE42" s="273" t="s">
        <v>961</v>
      </c>
      <c r="AF42" s="274" t="s">
        <v>541</v>
      </c>
      <c r="AG42" s="275">
        <v>2496</v>
      </c>
      <c r="AH42" s="276">
        <v>2141.4</v>
      </c>
      <c r="AI42" s="277" t="s">
        <v>529</v>
      </c>
      <c r="AJ42" s="278">
        <v>3</v>
      </c>
      <c r="AK42" s="278">
        <v>1</v>
      </c>
      <c r="AL42" s="263" t="s">
        <v>528</v>
      </c>
      <c r="AM42" s="278" t="s">
        <v>527</v>
      </c>
      <c r="AN42" s="260" t="s">
        <v>527</v>
      </c>
      <c r="AO42" s="260" t="s">
        <v>527</v>
      </c>
      <c r="AP42" s="260" t="s">
        <v>526</v>
      </c>
      <c r="AQ42" s="260" t="s">
        <v>526</v>
      </c>
      <c r="AR42" s="260" t="s">
        <v>526</v>
      </c>
      <c r="AS42" s="279" t="s">
        <v>525</v>
      </c>
      <c r="AT42" s="260" t="s">
        <v>527</v>
      </c>
      <c r="AU42" s="260" t="s">
        <v>524</v>
      </c>
      <c r="AV42" s="260" t="s">
        <v>527</v>
      </c>
      <c r="AW42" s="260" t="s">
        <v>527</v>
      </c>
      <c r="AX42" s="260" t="s">
        <v>527</v>
      </c>
      <c r="AY42" s="260" t="s">
        <v>524</v>
      </c>
      <c r="AZ42" s="260" t="s">
        <v>524</v>
      </c>
      <c r="BA42" s="264">
        <v>379</v>
      </c>
      <c r="BB42" s="280">
        <v>6</v>
      </c>
      <c r="BC42" s="281" t="s">
        <v>527</v>
      </c>
      <c r="BD42" s="260" t="s">
        <v>527</v>
      </c>
      <c r="BE42" s="260" t="s">
        <v>527</v>
      </c>
      <c r="BF42" s="260" t="s">
        <v>524</v>
      </c>
      <c r="BG42" s="260" t="s">
        <v>527</v>
      </c>
      <c r="BH42" s="260" t="s">
        <v>524</v>
      </c>
      <c r="BI42" s="260" t="s">
        <v>524</v>
      </c>
      <c r="BJ42" s="282" t="s">
        <v>527</v>
      </c>
      <c r="BK42" s="283" t="s">
        <v>539</v>
      </c>
      <c r="BL42" s="260" t="s">
        <v>539</v>
      </c>
      <c r="BM42" s="260" t="s">
        <v>523</v>
      </c>
      <c r="BN42" s="260" t="s">
        <v>523</v>
      </c>
      <c r="BO42" s="260" t="s">
        <v>539</v>
      </c>
      <c r="BP42" s="279" t="s">
        <v>523</v>
      </c>
    </row>
    <row r="43" spans="1:68" s="3" customFormat="1" ht="23.25" customHeight="1">
      <c r="A43" s="284">
        <v>6001</v>
      </c>
      <c r="B43" s="285" t="s">
        <v>1122</v>
      </c>
      <c r="C43" s="174">
        <v>2025</v>
      </c>
      <c r="D43" s="175" t="s">
        <v>1121</v>
      </c>
      <c r="E43" s="176" t="s">
        <v>1080</v>
      </c>
      <c r="F43" s="176" t="s">
        <v>1111</v>
      </c>
      <c r="G43" s="176" t="s">
        <v>1120</v>
      </c>
      <c r="H43" s="191" t="s">
        <v>600</v>
      </c>
      <c r="I43" s="177">
        <v>1970</v>
      </c>
      <c r="J43" s="177"/>
      <c r="K43" s="177">
        <v>1970</v>
      </c>
      <c r="L43" s="177">
        <v>55</v>
      </c>
      <c r="M43" s="174" t="s">
        <v>548</v>
      </c>
      <c r="N43" s="286" t="s">
        <v>1110</v>
      </c>
      <c r="O43" s="180" t="s">
        <v>556</v>
      </c>
      <c r="P43" s="287"/>
      <c r="Q43" s="180"/>
      <c r="R43" s="180" t="s">
        <v>546</v>
      </c>
      <c r="S43" s="286" t="s">
        <v>1109</v>
      </c>
      <c r="T43" s="191" t="s">
        <v>545</v>
      </c>
      <c r="U43" s="288" t="s">
        <v>660</v>
      </c>
      <c r="V43" s="288" t="s">
        <v>526</v>
      </c>
      <c r="W43" s="288" t="s">
        <v>526</v>
      </c>
      <c r="X43" s="191" t="s">
        <v>565</v>
      </c>
      <c r="Y43" s="191" t="s">
        <v>526</v>
      </c>
      <c r="Z43" s="289">
        <v>0.375</v>
      </c>
      <c r="AA43" s="290" t="s">
        <v>1108</v>
      </c>
      <c r="AB43" s="291" t="s">
        <v>962</v>
      </c>
      <c r="AC43" s="291" t="s">
        <v>1106</v>
      </c>
      <c r="AD43" s="292" t="s">
        <v>1105</v>
      </c>
      <c r="AE43" s="293" t="s">
        <v>1119</v>
      </c>
      <c r="AF43" s="294" t="s">
        <v>530</v>
      </c>
      <c r="AG43" s="189">
        <v>5762</v>
      </c>
      <c r="AH43" s="189">
        <v>2020.95</v>
      </c>
      <c r="AI43" s="190" t="s">
        <v>529</v>
      </c>
      <c r="AJ43" s="191">
        <v>2</v>
      </c>
      <c r="AK43" s="191">
        <v>0</v>
      </c>
      <c r="AL43" s="174" t="s">
        <v>553</v>
      </c>
      <c r="AM43" s="191" t="s">
        <v>524</v>
      </c>
      <c r="AN43" s="191" t="s">
        <v>527</v>
      </c>
      <c r="AO43" s="191" t="s">
        <v>527</v>
      </c>
      <c r="AP43" s="191" t="s">
        <v>526</v>
      </c>
      <c r="AQ43" s="191" t="s">
        <v>526</v>
      </c>
      <c r="AR43" s="191" t="s">
        <v>526</v>
      </c>
      <c r="AS43" s="295" t="s">
        <v>525</v>
      </c>
      <c r="AT43" s="191" t="s">
        <v>524</v>
      </c>
      <c r="AU43" s="191" t="s">
        <v>527</v>
      </c>
      <c r="AV43" s="191" t="s">
        <v>524</v>
      </c>
      <c r="AW43" s="191" t="s">
        <v>527</v>
      </c>
      <c r="AX43" s="191" t="s">
        <v>524</v>
      </c>
      <c r="AY43" s="191" t="s">
        <v>524</v>
      </c>
      <c r="AZ43" s="191" t="s">
        <v>524</v>
      </c>
      <c r="BA43" s="296">
        <v>110</v>
      </c>
      <c r="BB43" s="296">
        <v>4</v>
      </c>
      <c r="BC43" s="297" t="s">
        <v>524</v>
      </c>
      <c r="BD43" s="191" t="s">
        <v>527</v>
      </c>
      <c r="BE43" s="191" t="s">
        <v>524</v>
      </c>
      <c r="BF43" s="191" t="s">
        <v>527</v>
      </c>
      <c r="BG43" s="191" t="s">
        <v>527</v>
      </c>
      <c r="BH43" s="191" t="s">
        <v>524</v>
      </c>
      <c r="BI43" s="191" t="s">
        <v>524</v>
      </c>
      <c r="BJ43" s="298" t="s">
        <v>527</v>
      </c>
      <c r="BK43" s="299" t="s">
        <v>539</v>
      </c>
      <c r="BL43" s="191" t="s">
        <v>539</v>
      </c>
      <c r="BM43" s="191" t="s">
        <v>523</v>
      </c>
      <c r="BN43" s="191" t="s">
        <v>523</v>
      </c>
      <c r="BO43" s="191" t="s">
        <v>539</v>
      </c>
      <c r="BP43" s="295" t="s">
        <v>523</v>
      </c>
    </row>
    <row r="44" spans="1:68" s="166" customFormat="1" ht="23.25" customHeight="1">
      <c r="A44" s="91">
        <v>6003</v>
      </c>
      <c r="B44" s="173" t="s">
        <v>24</v>
      </c>
      <c r="C44" s="174">
        <v>2025</v>
      </c>
      <c r="D44" s="175" t="s">
        <v>1550</v>
      </c>
      <c r="E44" s="176" t="s">
        <v>1080</v>
      </c>
      <c r="F44" s="176" t="s">
        <v>1111</v>
      </c>
      <c r="G44" s="176" t="s">
        <v>24</v>
      </c>
      <c r="H44" s="168" t="s">
        <v>600</v>
      </c>
      <c r="I44" s="167">
        <v>2012</v>
      </c>
      <c r="J44" s="167"/>
      <c r="K44" s="177">
        <v>2011</v>
      </c>
      <c r="L44" s="177">
        <v>14</v>
      </c>
      <c r="M44" s="178" t="s">
        <v>563</v>
      </c>
      <c r="N44" s="179" t="s">
        <v>1110</v>
      </c>
      <c r="O44" s="180" t="s">
        <v>534</v>
      </c>
      <c r="P44" s="181"/>
      <c r="Q44" s="171"/>
      <c r="R44" s="171" t="s">
        <v>546</v>
      </c>
      <c r="S44" s="179" t="s">
        <v>1109</v>
      </c>
      <c r="T44" s="168" t="s">
        <v>577</v>
      </c>
      <c r="U44" s="168" t="s">
        <v>678</v>
      </c>
      <c r="V44" s="183" t="s">
        <v>526</v>
      </c>
      <c r="W44" s="183" t="s">
        <v>526</v>
      </c>
      <c r="X44" s="168" t="s">
        <v>531</v>
      </c>
      <c r="Y44" s="168" t="s">
        <v>526</v>
      </c>
      <c r="Z44" s="300">
        <v>0.375</v>
      </c>
      <c r="AA44" s="301" t="s">
        <v>1108</v>
      </c>
      <c r="AB44" s="200" t="s">
        <v>1118</v>
      </c>
      <c r="AC44" s="200" t="s">
        <v>1106</v>
      </c>
      <c r="AD44" s="186" t="s">
        <v>1105</v>
      </c>
      <c r="AE44" s="201" t="s">
        <v>1117</v>
      </c>
      <c r="AF44" s="188" t="s">
        <v>541</v>
      </c>
      <c r="AG44" s="28">
        <v>5199</v>
      </c>
      <c r="AH44" s="189">
        <v>1639</v>
      </c>
      <c r="AI44" s="190" t="s">
        <v>540</v>
      </c>
      <c r="AJ44" s="191">
        <v>1</v>
      </c>
      <c r="AK44" s="191">
        <v>0</v>
      </c>
      <c r="AL44" s="178" t="s">
        <v>528</v>
      </c>
      <c r="AM44" s="191" t="s">
        <v>527</v>
      </c>
      <c r="AN44" s="168" t="s">
        <v>527</v>
      </c>
      <c r="AO44" s="168" t="s">
        <v>527</v>
      </c>
      <c r="AP44" s="168" t="s">
        <v>526</v>
      </c>
      <c r="AQ44" s="168" t="s">
        <v>526</v>
      </c>
      <c r="AR44" s="168" t="s">
        <v>526</v>
      </c>
      <c r="AS44" s="192" t="s">
        <v>559</v>
      </c>
      <c r="AT44" s="168" t="s">
        <v>527</v>
      </c>
      <c r="AU44" s="168" t="s">
        <v>527</v>
      </c>
      <c r="AV44" s="168" t="s">
        <v>527</v>
      </c>
      <c r="AW44" s="168" t="s">
        <v>527</v>
      </c>
      <c r="AX44" s="168" t="s">
        <v>527</v>
      </c>
      <c r="AY44" s="168" t="s">
        <v>524</v>
      </c>
      <c r="AZ44" s="168" t="s">
        <v>524</v>
      </c>
      <c r="BA44" s="193">
        <v>80</v>
      </c>
      <c r="BB44" s="193">
        <v>2</v>
      </c>
      <c r="BC44" s="194" t="s">
        <v>526</v>
      </c>
      <c r="BD44" s="168" t="s">
        <v>526</v>
      </c>
      <c r="BE44" s="168" t="s">
        <v>526</v>
      </c>
      <c r="BF44" s="168" t="s">
        <v>526</v>
      </c>
      <c r="BG44" s="168" t="s">
        <v>527</v>
      </c>
      <c r="BH44" s="168" t="s">
        <v>527</v>
      </c>
      <c r="BI44" s="168" t="s">
        <v>527</v>
      </c>
      <c r="BJ44" s="195" t="s">
        <v>527</v>
      </c>
      <c r="BK44" s="196" t="s">
        <v>523</v>
      </c>
      <c r="BL44" s="168" t="s">
        <v>539</v>
      </c>
      <c r="BM44" s="168" t="s">
        <v>539</v>
      </c>
      <c r="BN44" s="168" t="s">
        <v>523</v>
      </c>
      <c r="BO44" s="168" t="s">
        <v>539</v>
      </c>
      <c r="BP44" s="192" t="s">
        <v>523</v>
      </c>
    </row>
    <row r="45" spans="1:68" s="3" customFormat="1" ht="23.25" customHeight="1">
      <c r="A45" s="91">
        <v>6002</v>
      </c>
      <c r="B45" s="173" t="s">
        <v>51</v>
      </c>
      <c r="C45" s="174">
        <v>2025</v>
      </c>
      <c r="D45" s="175" t="s">
        <v>1116</v>
      </c>
      <c r="E45" s="176" t="s">
        <v>1080</v>
      </c>
      <c r="F45" s="176" t="s">
        <v>1111</v>
      </c>
      <c r="G45" s="176" t="s">
        <v>51</v>
      </c>
      <c r="H45" s="168" t="s">
        <v>600</v>
      </c>
      <c r="I45" s="167">
        <v>2004</v>
      </c>
      <c r="J45" s="167"/>
      <c r="K45" s="177">
        <v>2003</v>
      </c>
      <c r="L45" s="177">
        <v>22</v>
      </c>
      <c r="M45" s="178" t="s">
        <v>548</v>
      </c>
      <c r="N45" s="179" t="s">
        <v>1110</v>
      </c>
      <c r="O45" s="180" t="s">
        <v>666</v>
      </c>
      <c r="P45" s="181"/>
      <c r="Q45" s="182" t="s">
        <v>1115</v>
      </c>
      <c r="R45" s="171" t="s">
        <v>546</v>
      </c>
      <c r="S45" s="179" t="s">
        <v>1109</v>
      </c>
      <c r="T45" s="168" t="s">
        <v>545</v>
      </c>
      <c r="U45" s="168" t="s">
        <v>1114</v>
      </c>
      <c r="V45" s="183" t="s">
        <v>526</v>
      </c>
      <c r="W45" s="183" t="s">
        <v>526</v>
      </c>
      <c r="X45" s="168" t="s">
        <v>531</v>
      </c>
      <c r="Y45" s="168" t="s">
        <v>526</v>
      </c>
      <c r="Z45" s="300">
        <v>0.41666666666666669</v>
      </c>
      <c r="AA45" s="301" t="s">
        <v>1113</v>
      </c>
      <c r="AB45" s="200" t="s">
        <v>1020</v>
      </c>
      <c r="AC45" s="200" t="s">
        <v>1106</v>
      </c>
      <c r="AD45" s="186" t="s">
        <v>1105</v>
      </c>
      <c r="AE45" s="302" t="s">
        <v>1112</v>
      </c>
      <c r="AF45" s="188" t="s">
        <v>541</v>
      </c>
      <c r="AG45" s="28">
        <v>1167</v>
      </c>
      <c r="AH45" s="189">
        <v>1166.8800000000001</v>
      </c>
      <c r="AI45" s="190" t="s">
        <v>529</v>
      </c>
      <c r="AJ45" s="191">
        <v>7</v>
      </c>
      <c r="AK45" s="191">
        <v>1</v>
      </c>
      <c r="AL45" s="178" t="s">
        <v>528</v>
      </c>
      <c r="AM45" s="191" t="s">
        <v>527</v>
      </c>
      <c r="AN45" s="168" t="s">
        <v>527</v>
      </c>
      <c r="AO45" s="168" t="s">
        <v>527</v>
      </c>
      <c r="AP45" s="168" t="s">
        <v>526</v>
      </c>
      <c r="AQ45" s="168" t="s">
        <v>526</v>
      </c>
      <c r="AR45" s="168" t="s">
        <v>526</v>
      </c>
      <c r="AS45" s="192" t="s">
        <v>597</v>
      </c>
      <c r="AT45" s="168" t="s">
        <v>524</v>
      </c>
      <c r="AU45" s="168" t="s">
        <v>527</v>
      </c>
      <c r="AV45" s="168" t="s">
        <v>527</v>
      </c>
      <c r="AW45" s="168" t="s">
        <v>527</v>
      </c>
      <c r="AX45" s="168" t="s">
        <v>524</v>
      </c>
      <c r="AY45" s="168" t="s">
        <v>524</v>
      </c>
      <c r="AZ45" s="168" t="s">
        <v>524</v>
      </c>
      <c r="BA45" s="193">
        <v>0</v>
      </c>
      <c r="BB45" s="193">
        <v>0</v>
      </c>
      <c r="BC45" s="194" t="s">
        <v>527</v>
      </c>
      <c r="BD45" s="168" t="s">
        <v>524</v>
      </c>
      <c r="BE45" s="168" t="s">
        <v>526</v>
      </c>
      <c r="BF45" s="168" t="s">
        <v>524</v>
      </c>
      <c r="BG45" s="168" t="s">
        <v>527</v>
      </c>
      <c r="BH45" s="168" t="s">
        <v>527</v>
      </c>
      <c r="BI45" s="168" t="s">
        <v>524</v>
      </c>
      <c r="BJ45" s="195" t="s">
        <v>527</v>
      </c>
      <c r="BK45" s="196" t="s">
        <v>523</v>
      </c>
      <c r="BL45" s="168" t="s">
        <v>539</v>
      </c>
      <c r="BM45" s="168" t="s">
        <v>523</v>
      </c>
      <c r="BN45" s="168" t="s">
        <v>523</v>
      </c>
      <c r="BO45" s="168" t="s">
        <v>523</v>
      </c>
      <c r="BP45" s="192" t="s">
        <v>523</v>
      </c>
    </row>
    <row r="46" spans="1:68" s="3" customFormat="1" ht="23.25" customHeight="1">
      <c r="A46" s="203">
        <v>6004</v>
      </c>
      <c r="B46" s="204" t="s">
        <v>9</v>
      </c>
      <c r="C46" s="205">
        <v>2025</v>
      </c>
      <c r="D46" s="206" t="s">
        <v>975</v>
      </c>
      <c r="E46" s="207" t="s">
        <v>1080</v>
      </c>
      <c r="F46" s="207" t="s">
        <v>1111</v>
      </c>
      <c r="G46" s="207" t="s">
        <v>9</v>
      </c>
      <c r="H46" s="208" t="s">
        <v>600</v>
      </c>
      <c r="I46" s="209">
        <v>2010</v>
      </c>
      <c r="J46" s="209"/>
      <c r="K46" s="210">
        <v>2010</v>
      </c>
      <c r="L46" s="210">
        <v>15</v>
      </c>
      <c r="M46" s="211" t="s">
        <v>557</v>
      </c>
      <c r="N46" s="212" t="s">
        <v>1110</v>
      </c>
      <c r="O46" s="213" t="s">
        <v>534</v>
      </c>
      <c r="P46" s="214"/>
      <c r="Q46" s="215"/>
      <c r="R46" s="215" t="s">
        <v>546</v>
      </c>
      <c r="S46" s="212" t="s">
        <v>1109</v>
      </c>
      <c r="T46" s="208" t="s">
        <v>545</v>
      </c>
      <c r="U46" s="208" t="s">
        <v>966</v>
      </c>
      <c r="V46" s="216" t="s">
        <v>526</v>
      </c>
      <c r="W46" s="216" t="s">
        <v>526</v>
      </c>
      <c r="X46" s="208" t="s">
        <v>633</v>
      </c>
      <c r="Y46" s="208" t="s">
        <v>526</v>
      </c>
      <c r="Z46" s="303">
        <v>0.375</v>
      </c>
      <c r="AA46" s="304" t="s">
        <v>1108</v>
      </c>
      <c r="AB46" s="305" t="s">
        <v>1107</v>
      </c>
      <c r="AC46" s="305" t="s">
        <v>1106</v>
      </c>
      <c r="AD46" s="219" t="s">
        <v>1105</v>
      </c>
      <c r="AE46" s="306" t="s">
        <v>1104</v>
      </c>
      <c r="AF46" s="221" t="s">
        <v>541</v>
      </c>
      <c r="AG46" s="230">
        <v>5981.6</v>
      </c>
      <c r="AH46" s="222">
        <v>964</v>
      </c>
      <c r="AI46" s="223" t="s">
        <v>540</v>
      </c>
      <c r="AJ46" s="224">
        <v>2</v>
      </c>
      <c r="AK46" s="224">
        <v>0</v>
      </c>
      <c r="AL46" s="211" t="s">
        <v>528</v>
      </c>
      <c r="AM46" s="224" t="s">
        <v>527</v>
      </c>
      <c r="AN46" s="208" t="s">
        <v>527</v>
      </c>
      <c r="AO46" s="208" t="s">
        <v>526</v>
      </c>
      <c r="AP46" s="208" t="s">
        <v>526</v>
      </c>
      <c r="AQ46" s="208" t="s">
        <v>526</v>
      </c>
      <c r="AR46" s="208" t="s">
        <v>526</v>
      </c>
      <c r="AS46" s="225" t="s">
        <v>526</v>
      </c>
      <c r="AT46" s="208" t="s">
        <v>527</v>
      </c>
      <c r="AU46" s="208" t="s">
        <v>527</v>
      </c>
      <c r="AV46" s="208" t="s">
        <v>527</v>
      </c>
      <c r="AW46" s="208" t="s">
        <v>527</v>
      </c>
      <c r="AX46" s="208" t="s">
        <v>527</v>
      </c>
      <c r="AY46" s="208" t="s">
        <v>524</v>
      </c>
      <c r="AZ46" s="208" t="s">
        <v>524</v>
      </c>
      <c r="BA46" s="226">
        <v>16</v>
      </c>
      <c r="BB46" s="226">
        <v>2</v>
      </c>
      <c r="BC46" s="227" t="s">
        <v>527</v>
      </c>
      <c r="BD46" s="208" t="s">
        <v>527</v>
      </c>
      <c r="BE46" s="208" t="s">
        <v>527</v>
      </c>
      <c r="BF46" s="208" t="s">
        <v>526</v>
      </c>
      <c r="BG46" s="208" t="s">
        <v>527</v>
      </c>
      <c r="BH46" s="208" t="s">
        <v>527</v>
      </c>
      <c r="BI46" s="208" t="s">
        <v>527</v>
      </c>
      <c r="BJ46" s="228" t="s">
        <v>527</v>
      </c>
      <c r="BK46" s="229" t="s">
        <v>539</v>
      </c>
      <c r="BL46" s="208" t="s">
        <v>539</v>
      </c>
      <c r="BM46" s="208" t="s">
        <v>523</v>
      </c>
      <c r="BN46" s="208" t="s">
        <v>523</v>
      </c>
      <c r="BO46" s="208" t="s">
        <v>539</v>
      </c>
      <c r="BP46" s="225" t="s">
        <v>523</v>
      </c>
    </row>
    <row r="47" spans="1:68" s="3" customFormat="1" ht="23.25" customHeight="1">
      <c r="A47" s="231">
        <v>7007</v>
      </c>
      <c r="B47" s="232" t="s">
        <v>400</v>
      </c>
      <c r="C47" s="233">
        <v>2025</v>
      </c>
      <c r="D47" s="234" t="s">
        <v>1103</v>
      </c>
      <c r="E47" s="235" t="s">
        <v>1080</v>
      </c>
      <c r="F47" s="235" t="s">
        <v>1079</v>
      </c>
      <c r="G47" s="235" t="s">
        <v>1102</v>
      </c>
      <c r="H47" s="236" t="s">
        <v>600</v>
      </c>
      <c r="I47" s="237">
        <v>2014</v>
      </c>
      <c r="J47" s="237"/>
      <c r="K47" s="237">
        <v>2014</v>
      </c>
      <c r="L47" s="237">
        <v>11</v>
      </c>
      <c r="M47" s="233" t="s">
        <v>548</v>
      </c>
      <c r="N47" s="238" t="s">
        <v>1101</v>
      </c>
      <c r="O47" s="239" t="s">
        <v>666</v>
      </c>
      <c r="P47" s="240">
        <v>5001</v>
      </c>
      <c r="Q47" s="234" t="s">
        <v>1100</v>
      </c>
      <c r="R47" s="239" t="s">
        <v>526</v>
      </c>
      <c r="S47" s="238" t="s">
        <v>1082</v>
      </c>
      <c r="T47" s="236" t="s">
        <v>545</v>
      </c>
      <c r="U47" s="236" t="s">
        <v>670</v>
      </c>
      <c r="V47" s="241" t="s">
        <v>526</v>
      </c>
      <c r="W47" s="241" t="s">
        <v>526</v>
      </c>
      <c r="X47" s="236" t="s">
        <v>531</v>
      </c>
      <c r="Y47" s="236" t="s">
        <v>526</v>
      </c>
      <c r="Z47" s="242">
        <v>0.375</v>
      </c>
      <c r="AA47" s="242">
        <v>0.70833333333333337</v>
      </c>
      <c r="AB47" s="243" t="s">
        <v>1020</v>
      </c>
      <c r="AC47" s="243"/>
      <c r="AD47" s="244" t="s">
        <v>1050</v>
      </c>
      <c r="AE47" s="245"/>
      <c r="AF47" s="246" t="s">
        <v>530</v>
      </c>
      <c r="AG47" s="247">
        <v>9458</v>
      </c>
      <c r="AH47" s="247">
        <v>3661.72</v>
      </c>
      <c r="AI47" s="248" t="s">
        <v>529</v>
      </c>
      <c r="AJ47" s="236">
        <v>5</v>
      </c>
      <c r="AK47" s="236">
        <v>1</v>
      </c>
      <c r="AL47" s="233" t="s">
        <v>528</v>
      </c>
      <c r="AM47" s="236" t="s">
        <v>527</v>
      </c>
      <c r="AN47" s="236" t="s">
        <v>527</v>
      </c>
      <c r="AO47" s="236" t="s">
        <v>527</v>
      </c>
      <c r="AP47" s="236" t="s">
        <v>527</v>
      </c>
      <c r="AQ47" s="236" t="s">
        <v>527</v>
      </c>
      <c r="AR47" s="236" t="s">
        <v>526</v>
      </c>
      <c r="AS47" s="249" t="s">
        <v>585</v>
      </c>
      <c r="AT47" s="236" t="s">
        <v>527</v>
      </c>
      <c r="AU47" s="236" t="s">
        <v>527</v>
      </c>
      <c r="AV47" s="236" t="s">
        <v>527</v>
      </c>
      <c r="AW47" s="236" t="s">
        <v>568</v>
      </c>
      <c r="AX47" s="236" t="s">
        <v>527</v>
      </c>
      <c r="AY47" s="236" t="s">
        <v>527</v>
      </c>
      <c r="AZ47" s="236" t="s">
        <v>527</v>
      </c>
      <c r="BA47" s="250">
        <v>390</v>
      </c>
      <c r="BB47" s="250">
        <v>10</v>
      </c>
      <c r="BC47" s="251" t="s">
        <v>527</v>
      </c>
      <c r="BD47" s="236" t="s">
        <v>527</v>
      </c>
      <c r="BE47" s="236" t="s">
        <v>527</v>
      </c>
      <c r="BF47" s="236" t="s">
        <v>527</v>
      </c>
      <c r="BG47" s="236" t="s">
        <v>527</v>
      </c>
      <c r="BH47" s="236" t="s">
        <v>527</v>
      </c>
      <c r="BI47" s="236" t="s">
        <v>524</v>
      </c>
      <c r="BJ47" s="252" t="s">
        <v>527</v>
      </c>
      <c r="BK47" s="253" t="s">
        <v>523</v>
      </c>
      <c r="BL47" s="236" t="s">
        <v>539</v>
      </c>
      <c r="BM47" s="236" t="s">
        <v>539</v>
      </c>
      <c r="BN47" s="236" t="s">
        <v>523</v>
      </c>
      <c r="BO47" s="236" t="s">
        <v>539</v>
      </c>
      <c r="BP47" s="249" t="s">
        <v>539</v>
      </c>
    </row>
    <row r="48" spans="1:68" s="3" customFormat="1" ht="23.25" customHeight="1">
      <c r="A48" s="91">
        <v>7003</v>
      </c>
      <c r="B48" s="173" t="s">
        <v>47</v>
      </c>
      <c r="C48" s="174">
        <v>2025</v>
      </c>
      <c r="D48" s="175" t="s">
        <v>1551</v>
      </c>
      <c r="E48" s="176" t="s">
        <v>1080</v>
      </c>
      <c r="F48" s="176" t="s">
        <v>1079</v>
      </c>
      <c r="G48" s="176" t="s">
        <v>1078</v>
      </c>
      <c r="H48" s="168" t="s">
        <v>600</v>
      </c>
      <c r="I48" s="167">
        <v>1967</v>
      </c>
      <c r="J48" s="167"/>
      <c r="K48" s="177">
        <v>1971</v>
      </c>
      <c r="L48" s="177">
        <v>54</v>
      </c>
      <c r="M48" s="178" t="s">
        <v>548</v>
      </c>
      <c r="N48" s="179" t="s">
        <v>1077</v>
      </c>
      <c r="O48" s="180" t="s">
        <v>556</v>
      </c>
      <c r="P48" s="181"/>
      <c r="Q48" s="171"/>
      <c r="R48" s="171" t="s">
        <v>526</v>
      </c>
      <c r="S48" s="179" t="s">
        <v>1082</v>
      </c>
      <c r="T48" s="168" t="s">
        <v>545</v>
      </c>
      <c r="U48" s="168" t="s">
        <v>794</v>
      </c>
      <c r="V48" s="183" t="s">
        <v>526</v>
      </c>
      <c r="W48" s="183" t="s">
        <v>526</v>
      </c>
      <c r="X48" s="168" t="s">
        <v>593</v>
      </c>
      <c r="Y48" s="168" t="s">
        <v>526</v>
      </c>
      <c r="Z48" s="300">
        <v>0.375</v>
      </c>
      <c r="AA48" s="184">
        <v>0.70833333333333337</v>
      </c>
      <c r="AB48" s="185" t="s">
        <v>1011</v>
      </c>
      <c r="AC48" s="185"/>
      <c r="AD48" s="186" t="s">
        <v>1050</v>
      </c>
      <c r="AE48" s="201" t="s">
        <v>1076</v>
      </c>
      <c r="AF48" s="188" t="s">
        <v>530</v>
      </c>
      <c r="AG48" s="28">
        <v>75376</v>
      </c>
      <c r="AH48" s="189">
        <v>2263.33</v>
      </c>
      <c r="AI48" s="190" t="s">
        <v>529</v>
      </c>
      <c r="AJ48" s="191">
        <v>2</v>
      </c>
      <c r="AK48" s="191">
        <v>1</v>
      </c>
      <c r="AL48" s="178" t="s">
        <v>553</v>
      </c>
      <c r="AM48" s="191" t="s">
        <v>524</v>
      </c>
      <c r="AN48" s="168" t="s">
        <v>527</v>
      </c>
      <c r="AO48" s="168" t="s">
        <v>527</v>
      </c>
      <c r="AP48" s="168" t="s">
        <v>527</v>
      </c>
      <c r="AQ48" s="168" t="s">
        <v>526</v>
      </c>
      <c r="AR48" s="168" t="s">
        <v>526</v>
      </c>
      <c r="AS48" s="192" t="s">
        <v>585</v>
      </c>
      <c r="AT48" s="168" t="s">
        <v>524</v>
      </c>
      <c r="AU48" s="168" t="s">
        <v>524</v>
      </c>
      <c r="AV48" s="168" t="s">
        <v>527</v>
      </c>
      <c r="AW48" s="168" t="s">
        <v>524</v>
      </c>
      <c r="AX48" s="168" t="s">
        <v>524</v>
      </c>
      <c r="AY48" s="168" t="s">
        <v>524</v>
      </c>
      <c r="AZ48" s="168" t="s">
        <v>524</v>
      </c>
      <c r="BA48" s="193">
        <v>56</v>
      </c>
      <c r="BB48" s="193">
        <v>2</v>
      </c>
      <c r="BC48" s="194" t="s">
        <v>524</v>
      </c>
      <c r="BD48" s="168" t="s">
        <v>527</v>
      </c>
      <c r="BE48" s="168" t="s">
        <v>524</v>
      </c>
      <c r="BF48" s="168" t="s">
        <v>527</v>
      </c>
      <c r="BG48" s="168" t="s">
        <v>527</v>
      </c>
      <c r="BH48" s="168" t="s">
        <v>524</v>
      </c>
      <c r="BI48" s="168" t="s">
        <v>524</v>
      </c>
      <c r="BJ48" s="195" t="s">
        <v>524</v>
      </c>
      <c r="BK48" s="196" t="s">
        <v>539</v>
      </c>
      <c r="BL48" s="168" t="s">
        <v>539</v>
      </c>
      <c r="BM48" s="168" t="s">
        <v>523</v>
      </c>
      <c r="BN48" s="168" t="s">
        <v>523</v>
      </c>
      <c r="BO48" s="168" t="s">
        <v>539</v>
      </c>
      <c r="BP48" s="192" t="s">
        <v>523</v>
      </c>
    </row>
    <row r="49" spans="1:68" s="3" customFormat="1" ht="23.25" customHeight="1">
      <c r="A49" s="91">
        <v>7004</v>
      </c>
      <c r="B49" s="173" t="s">
        <v>401</v>
      </c>
      <c r="C49" s="174">
        <v>2025</v>
      </c>
      <c r="D49" s="175" t="s">
        <v>1552</v>
      </c>
      <c r="E49" s="176" t="s">
        <v>1080</v>
      </c>
      <c r="F49" s="176" t="s">
        <v>1079</v>
      </c>
      <c r="G49" s="176" t="s">
        <v>1078</v>
      </c>
      <c r="H49" s="168" t="s">
        <v>600</v>
      </c>
      <c r="I49" s="167">
        <v>1983</v>
      </c>
      <c r="J49" s="167"/>
      <c r="K49" s="177">
        <v>1982</v>
      </c>
      <c r="L49" s="177">
        <v>43</v>
      </c>
      <c r="M49" s="178" t="s">
        <v>563</v>
      </c>
      <c r="N49" s="179" t="s">
        <v>1077</v>
      </c>
      <c r="O49" s="180" t="s">
        <v>534</v>
      </c>
      <c r="P49" s="181"/>
      <c r="Q49" s="171"/>
      <c r="R49" s="171" t="s">
        <v>526</v>
      </c>
      <c r="S49" s="179" t="s">
        <v>1082</v>
      </c>
      <c r="T49" s="168" t="s">
        <v>545</v>
      </c>
      <c r="U49" s="168" t="s">
        <v>562</v>
      </c>
      <c r="V49" s="183" t="s">
        <v>526</v>
      </c>
      <c r="W49" s="183" t="s">
        <v>526</v>
      </c>
      <c r="X49" s="168" t="s">
        <v>526</v>
      </c>
      <c r="Y49" s="168" t="s">
        <v>526</v>
      </c>
      <c r="Z49" s="184">
        <v>0.375</v>
      </c>
      <c r="AA49" s="184">
        <v>0.70833333333333337</v>
      </c>
      <c r="AB49" s="185" t="s">
        <v>962</v>
      </c>
      <c r="AC49" s="185"/>
      <c r="AD49" s="186" t="s">
        <v>1050</v>
      </c>
      <c r="AE49" s="187" t="s">
        <v>961</v>
      </c>
      <c r="AF49" s="188" t="s">
        <v>530</v>
      </c>
      <c r="AG49" s="28">
        <v>583</v>
      </c>
      <c r="AH49" s="189">
        <v>921</v>
      </c>
      <c r="AI49" s="190" t="s">
        <v>529</v>
      </c>
      <c r="AJ49" s="191">
        <v>2</v>
      </c>
      <c r="AK49" s="191">
        <v>0</v>
      </c>
      <c r="AL49" s="178" t="s">
        <v>528</v>
      </c>
      <c r="AM49" s="191" t="s">
        <v>527</v>
      </c>
      <c r="AN49" s="168" t="s">
        <v>527</v>
      </c>
      <c r="AO49" s="168" t="s">
        <v>526</v>
      </c>
      <c r="AP49" s="168" t="s">
        <v>527</v>
      </c>
      <c r="AQ49" s="168" t="s">
        <v>526</v>
      </c>
      <c r="AR49" s="168" t="s">
        <v>526</v>
      </c>
      <c r="AS49" s="192" t="s">
        <v>526</v>
      </c>
      <c r="AT49" s="168" t="s">
        <v>524</v>
      </c>
      <c r="AU49" s="168" t="s">
        <v>524</v>
      </c>
      <c r="AV49" s="168" t="s">
        <v>527</v>
      </c>
      <c r="AW49" s="168" t="s">
        <v>524</v>
      </c>
      <c r="AX49" s="168" t="s">
        <v>524</v>
      </c>
      <c r="AY49" s="168" t="s">
        <v>524</v>
      </c>
      <c r="AZ49" s="168" t="s">
        <v>524</v>
      </c>
      <c r="BA49" s="193">
        <v>20</v>
      </c>
      <c r="BB49" s="193">
        <v>0</v>
      </c>
      <c r="BC49" s="194" t="s">
        <v>524</v>
      </c>
      <c r="BD49" s="168" t="s">
        <v>527</v>
      </c>
      <c r="BE49" s="168" t="s">
        <v>527</v>
      </c>
      <c r="BF49" s="168" t="s">
        <v>527</v>
      </c>
      <c r="BG49" s="168" t="s">
        <v>524</v>
      </c>
      <c r="BH49" s="168" t="s">
        <v>524</v>
      </c>
      <c r="BI49" s="168" t="s">
        <v>524</v>
      </c>
      <c r="BJ49" s="195" t="s">
        <v>527</v>
      </c>
      <c r="BK49" s="196" t="s">
        <v>523</v>
      </c>
      <c r="BL49" s="168" t="s">
        <v>539</v>
      </c>
      <c r="BM49" s="168" t="s">
        <v>523</v>
      </c>
      <c r="BN49" s="168" t="s">
        <v>523</v>
      </c>
      <c r="BO49" s="168" t="s">
        <v>539</v>
      </c>
      <c r="BP49" s="192" t="s">
        <v>523</v>
      </c>
    </row>
    <row r="50" spans="1:68" s="3" customFormat="1" ht="23.25" customHeight="1">
      <c r="A50" s="91">
        <v>7005</v>
      </c>
      <c r="B50" s="173" t="s">
        <v>46</v>
      </c>
      <c r="C50" s="174">
        <v>2025</v>
      </c>
      <c r="D50" s="175" t="s">
        <v>1099</v>
      </c>
      <c r="E50" s="176" t="s">
        <v>1080</v>
      </c>
      <c r="F50" s="176" t="s">
        <v>1079</v>
      </c>
      <c r="G50" s="176" t="s">
        <v>1078</v>
      </c>
      <c r="H50" s="168" t="s">
        <v>600</v>
      </c>
      <c r="I50" s="167">
        <v>1989</v>
      </c>
      <c r="J50" s="167"/>
      <c r="K50" s="177">
        <v>1988</v>
      </c>
      <c r="L50" s="177">
        <v>37</v>
      </c>
      <c r="M50" s="178" t="s">
        <v>684</v>
      </c>
      <c r="N50" s="179" t="s">
        <v>1098</v>
      </c>
      <c r="O50" s="180" t="s">
        <v>556</v>
      </c>
      <c r="P50" s="181"/>
      <c r="Q50" s="171"/>
      <c r="R50" s="171" t="s">
        <v>526</v>
      </c>
      <c r="S50" s="179" t="s">
        <v>917</v>
      </c>
      <c r="T50" s="168" t="s">
        <v>577</v>
      </c>
      <c r="U50" s="168" t="s">
        <v>562</v>
      </c>
      <c r="V50" s="183" t="s">
        <v>526</v>
      </c>
      <c r="W50" s="307" t="s">
        <v>1097</v>
      </c>
      <c r="X50" s="307" t="s">
        <v>526</v>
      </c>
      <c r="Y50" s="168" t="s">
        <v>526</v>
      </c>
      <c r="Z50" s="184">
        <v>0.375</v>
      </c>
      <c r="AA50" s="184">
        <v>0.66666666666666663</v>
      </c>
      <c r="AB50" s="185" t="s">
        <v>1096</v>
      </c>
      <c r="AC50" s="185"/>
      <c r="AD50" s="186" t="s">
        <v>1095</v>
      </c>
      <c r="AE50" s="187" t="s">
        <v>1094</v>
      </c>
      <c r="AF50" s="188" t="s">
        <v>541</v>
      </c>
      <c r="AG50" s="28">
        <v>16441</v>
      </c>
      <c r="AH50" s="189">
        <v>782</v>
      </c>
      <c r="AI50" s="190" t="s">
        <v>529</v>
      </c>
      <c r="AJ50" s="191">
        <v>1</v>
      </c>
      <c r="AK50" s="191">
        <v>0</v>
      </c>
      <c r="AL50" s="178" t="s">
        <v>564</v>
      </c>
      <c r="AM50" s="191" t="s">
        <v>527</v>
      </c>
      <c r="AN50" s="168" t="s">
        <v>527</v>
      </c>
      <c r="AO50" s="168" t="s">
        <v>526</v>
      </c>
      <c r="AP50" s="168" t="s">
        <v>527</v>
      </c>
      <c r="AQ50" s="168" t="s">
        <v>526</v>
      </c>
      <c r="AR50" s="168" t="s">
        <v>526</v>
      </c>
      <c r="AS50" s="192" t="s">
        <v>585</v>
      </c>
      <c r="AT50" s="168" t="s">
        <v>524</v>
      </c>
      <c r="AU50" s="168" t="s">
        <v>527</v>
      </c>
      <c r="AV50" s="168" t="s">
        <v>524</v>
      </c>
      <c r="AW50" s="168" t="s">
        <v>524</v>
      </c>
      <c r="AX50" s="168" t="s">
        <v>527</v>
      </c>
      <c r="AY50" s="168" t="s">
        <v>524</v>
      </c>
      <c r="AZ50" s="168" t="s">
        <v>524</v>
      </c>
      <c r="BA50" s="193">
        <v>25</v>
      </c>
      <c r="BB50" s="193">
        <v>2</v>
      </c>
      <c r="BC50" s="194" t="s">
        <v>526</v>
      </c>
      <c r="BD50" s="168" t="s">
        <v>526</v>
      </c>
      <c r="BE50" s="168" t="s">
        <v>526</v>
      </c>
      <c r="BF50" s="168" t="s">
        <v>524</v>
      </c>
      <c r="BG50" s="168" t="s">
        <v>527</v>
      </c>
      <c r="BH50" s="168" t="s">
        <v>524</v>
      </c>
      <c r="BI50" s="168" t="s">
        <v>524</v>
      </c>
      <c r="BJ50" s="195" t="s">
        <v>524</v>
      </c>
      <c r="BK50" s="196" t="s">
        <v>523</v>
      </c>
      <c r="BL50" s="168" t="s">
        <v>523</v>
      </c>
      <c r="BM50" s="168" t="s">
        <v>523</v>
      </c>
      <c r="BN50" s="168" t="s">
        <v>523</v>
      </c>
      <c r="BO50" s="168" t="s">
        <v>539</v>
      </c>
      <c r="BP50" s="192" t="s">
        <v>523</v>
      </c>
    </row>
    <row r="51" spans="1:68" s="3" customFormat="1" ht="23.25" customHeight="1">
      <c r="A51" s="91">
        <v>7009</v>
      </c>
      <c r="B51" s="173" t="s">
        <v>15</v>
      </c>
      <c r="C51" s="174">
        <v>2025</v>
      </c>
      <c r="D51" s="175" t="s">
        <v>1553</v>
      </c>
      <c r="E51" s="176" t="s">
        <v>1080</v>
      </c>
      <c r="F51" s="176" t="s">
        <v>1079</v>
      </c>
      <c r="G51" s="176" t="s">
        <v>603</v>
      </c>
      <c r="H51" s="168" t="s">
        <v>600</v>
      </c>
      <c r="I51" s="167">
        <v>1971</v>
      </c>
      <c r="J51" s="167"/>
      <c r="K51" s="177">
        <v>1971</v>
      </c>
      <c r="L51" s="177">
        <v>54</v>
      </c>
      <c r="M51" s="178" t="s">
        <v>557</v>
      </c>
      <c r="N51" s="179" t="s">
        <v>1093</v>
      </c>
      <c r="O51" s="180" t="s">
        <v>534</v>
      </c>
      <c r="P51" s="181"/>
      <c r="Q51" s="171"/>
      <c r="R51" s="171" t="s">
        <v>526</v>
      </c>
      <c r="S51" s="179"/>
      <c r="T51" s="168" t="s">
        <v>545</v>
      </c>
      <c r="U51" s="168" t="s">
        <v>562</v>
      </c>
      <c r="V51" s="183" t="s">
        <v>526</v>
      </c>
      <c r="W51" s="183" t="s">
        <v>526</v>
      </c>
      <c r="X51" s="168" t="s">
        <v>526</v>
      </c>
      <c r="Y51" s="168" t="s">
        <v>526</v>
      </c>
      <c r="Z51" s="184">
        <v>0.375</v>
      </c>
      <c r="AA51" s="184">
        <v>0.66666666666666663</v>
      </c>
      <c r="AB51" s="200" t="s">
        <v>979</v>
      </c>
      <c r="AC51" s="200"/>
      <c r="AD51" s="186" t="s">
        <v>1092</v>
      </c>
      <c r="AE51" s="201"/>
      <c r="AF51" s="188" t="s">
        <v>541</v>
      </c>
      <c r="AG51" s="28">
        <v>9480</v>
      </c>
      <c r="AH51" s="189">
        <v>744</v>
      </c>
      <c r="AI51" s="190" t="s">
        <v>529</v>
      </c>
      <c r="AJ51" s="191">
        <v>1</v>
      </c>
      <c r="AK51" s="191">
        <v>0</v>
      </c>
      <c r="AL51" s="178" t="s">
        <v>553</v>
      </c>
      <c r="AM51" s="191" t="s">
        <v>524</v>
      </c>
      <c r="AN51" s="168" t="s">
        <v>527</v>
      </c>
      <c r="AO51" s="168" t="s">
        <v>526</v>
      </c>
      <c r="AP51" s="168" t="s">
        <v>526</v>
      </c>
      <c r="AQ51" s="168" t="s">
        <v>526</v>
      </c>
      <c r="AR51" s="168" t="s">
        <v>526</v>
      </c>
      <c r="AS51" s="192" t="s">
        <v>526</v>
      </c>
      <c r="AT51" s="168" t="s">
        <v>524</v>
      </c>
      <c r="AU51" s="168" t="s">
        <v>524</v>
      </c>
      <c r="AV51" s="168" t="s">
        <v>524</v>
      </c>
      <c r="AW51" s="168" t="s">
        <v>524</v>
      </c>
      <c r="AX51" s="168" t="s">
        <v>524</v>
      </c>
      <c r="AY51" s="168" t="s">
        <v>524</v>
      </c>
      <c r="AZ51" s="168" t="s">
        <v>524</v>
      </c>
      <c r="BA51" s="193">
        <v>20</v>
      </c>
      <c r="BB51" s="193">
        <v>0</v>
      </c>
      <c r="BC51" s="194" t="s">
        <v>526</v>
      </c>
      <c r="BD51" s="168" t="s">
        <v>526</v>
      </c>
      <c r="BE51" s="168" t="s">
        <v>526</v>
      </c>
      <c r="BF51" s="168" t="s">
        <v>524</v>
      </c>
      <c r="BG51" s="168" t="s">
        <v>524</v>
      </c>
      <c r="BH51" s="168" t="s">
        <v>524</v>
      </c>
      <c r="BI51" s="168" t="s">
        <v>524</v>
      </c>
      <c r="BJ51" s="195" t="s">
        <v>524</v>
      </c>
      <c r="BK51" s="196" t="s">
        <v>523</v>
      </c>
      <c r="BL51" s="168" t="s">
        <v>523</v>
      </c>
      <c r="BM51" s="168" t="s">
        <v>523</v>
      </c>
      <c r="BN51" s="168" t="s">
        <v>523</v>
      </c>
      <c r="BO51" s="168" t="s">
        <v>539</v>
      </c>
      <c r="BP51" s="192" t="s">
        <v>523</v>
      </c>
    </row>
    <row r="52" spans="1:68" s="3" customFormat="1" ht="23.25" customHeight="1">
      <c r="A52" s="91">
        <v>7001</v>
      </c>
      <c r="B52" s="173" t="s">
        <v>402</v>
      </c>
      <c r="C52" s="174">
        <v>2025</v>
      </c>
      <c r="D52" s="175" t="s">
        <v>1091</v>
      </c>
      <c r="E52" s="176" t="s">
        <v>1080</v>
      </c>
      <c r="F52" s="176" t="s">
        <v>1079</v>
      </c>
      <c r="G52" s="176" t="s">
        <v>1078</v>
      </c>
      <c r="H52" s="168" t="s">
        <v>600</v>
      </c>
      <c r="I52" s="167">
        <v>1929</v>
      </c>
      <c r="J52" s="167"/>
      <c r="K52" s="177">
        <v>1964</v>
      </c>
      <c r="L52" s="177">
        <v>61</v>
      </c>
      <c r="M52" s="178" t="s">
        <v>548</v>
      </c>
      <c r="N52" s="179" t="s">
        <v>1077</v>
      </c>
      <c r="O52" s="180" t="s">
        <v>534</v>
      </c>
      <c r="P52" s="181"/>
      <c r="Q52" s="171"/>
      <c r="R52" s="171" t="s">
        <v>526</v>
      </c>
      <c r="S52" s="179" t="s">
        <v>1082</v>
      </c>
      <c r="T52" s="168" t="s">
        <v>545</v>
      </c>
      <c r="U52" s="168" t="s">
        <v>1051</v>
      </c>
      <c r="V52" s="183" t="s">
        <v>526</v>
      </c>
      <c r="W52" s="183" t="s">
        <v>526</v>
      </c>
      <c r="X52" s="168" t="s">
        <v>526</v>
      </c>
      <c r="Y52" s="168" t="s">
        <v>526</v>
      </c>
      <c r="Z52" s="300">
        <v>0.375</v>
      </c>
      <c r="AA52" s="184">
        <v>0.70833333333333337</v>
      </c>
      <c r="AB52" s="185" t="s">
        <v>1011</v>
      </c>
      <c r="AC52" s="185"/>
      <c r="AD52" s="186" t="s">
        <v>1050</v>
      </c>
      <c r="AE52" s="201" t="s">
        <v>1076</v>
      </c>
      <c r="AF52" s="188" t="s">
        <v>541</v>
      </c>
      <c r="AG52" s="28">
        <v>360</v>
      </c>
      <c r="AH52" s="189">
        <v>677.8</v>
      </c>
      <c r="AI52" s="190" t="s">
        <v>529</v>
      </c>
      <c r="AJ52" s="191">
        <v>2</v>
      </c>
      <c r="AK52" s="191">
        <v>0</v>
      </c>
      <c r="AL52" s="178" t="s">
        <v>553</v>
      </c>
      <c r="AM52" s="191" t="s">
        <v>524</v>
      </c>
      <c r="AN52" s="168" t="s">
        <v>527</v>
      </c>
      <c r="AO52" s="168" t="s">
        <v>527</v>
      </c>
      <c r="AP52" s="168" t="s">
        <v>527</v>
      </c>
      <c r="AQ52" s="168" t="s">
        <v>526</v>
      </c>
      <c r="AR52" s="168" t="s">
        <v>526</v>
      </c>
      <c r="AS52" s="192" t="s">
        <v>585</v>
      </c>
      <c r="AT52" s="168" t="s">
        <v>524</v>
      </c>
      <c r="AU52" s="168" t="s">
        <v>524</v>
      </c>
      <c r="AV52" s="168" t="s">
        <v>527</v>
      </c>
      <c r="AW52" s="168" t="s">
        <v>527</v>
      </c>
      <c r="AX52" s="168" t="s">
        <v>527</v>
      </c>
      <c r="AY52" s="168" t="s">
        <v>524</v>
      </c>
      <c r="AZ52" s="168" t="s">
        <v>524</v>
      </c>
      <c r="BA52" s="193">
        <v>0</v>
      </c>
      <c r="BB52" s="193">
        <v>0</v>
      </c>
      <c r="BC52" s="194" t="s">
        <v>524</v>
      </c>
      <c r="BD52" s="168" t="s">
        <v>527</v>
      </c>
      <c r="BE52" s="168" t="s">
        <v>527</v>
      </c>
      <c r="BF52" s="168" t="s">
        <v>524</v>
      </c>
      <c r="BG52" s="168" t="s">
        <v>524</v>
      </c>
      <c r="BH52" s="168" t="s">
        <v>524</v>
      </c>
      <c r="BI52" s="168" t="s">
        <v>524</v>
      </c>
      <c r="BJ52" s="195" t="s">
        <v>527</v>
      </c>
      <c r="BK52" s="196" t="s">
        <v>523</v>
      </c>
      <c r="BL52" s="168" t="s">
        <v>539</v>
      </c>
      <c r="BM52" s="168" t="s">
        <v>523</v>
      </c>
      <c r="BN52" s="168" t="s">
        <v>523</v>
      </c>
      <c r="BO52" s="168" t="s">
        <v>539</v>
      </c>
      <c r="BP52" s="192" t="s">
        <v>523</v>
      </c>
    </row>
    <row r="53" spans="1:68" s="3" customFormat="1" ht="23.25" customHeight="1">
      <c r="A53" s="91">
        <v>7010</v>
      </c>
      <c r="B53" s="173" t="s">
        <v>403</v>
      </c>
      <c r="C53" s="174">
        <v>2025</v>
      </c>
      <c r="D53" s="175" t="s">
        <v>1554</v>
      </c>
      <c r="E53" s="176" t="s">
        <v>1080</v>
      </c>
      <c r="F53" s="176" t="s">
        <v>1079</v>
      </c>
      <c r="G53" s="176" t="s">
        <v>603</v>
      </c>
      <c r="H53" s="168" t="s">
        <v>600</v>
      </c>
      <c r="I53" s="167">
        <v>1991</v>
      </c>
      <c r="J53" s="167"/>
      <c r="K53" s="177">
        <v>1989</v>
      </c>
      <c r="L53" s="177">
        <v>36</v>
      </c>
      <c r="M53" s="178" t="s">
        <v>557</v>
      </c>
      <c r="N53" s="179" t="s">
        <v>1090</v>
      </c>
      <c r="O53" s="180" t="s">
        <v>556</v>
      </c>
      <c r="P53" s="308"/>
      <c r="Q53" s="171"/>
      <c r="R53" s="171" t="s">
        <v>526</v>
      </c>
      <c r="S53" s="179"/>
      <c r="T53" s="168" t="s">
        <v>545</v>
      </c>
      <c r="U53" s="168" t="s">
        <v>562</v>
      </c>
      <c r="V53" s="183" t="s">
        <v>526</v>
      </c>
      <c r="W53" s="183" t="s">
        <v>526</v>
      </c>
      <c r="X53" s="168" t="s">
        <v>526</v>
      </c>
      <c r="Y53" s="168" t="s">
        <v>526</v>
      </c>
      <c r="Z53" s="184">
        <v>0.375</v>
      </c>
      <c r="AA53" s="184">
        <v>0.66666666666666663</v>
      </c>
      <c r="AB53" s="200" t="s">
        <v>979</v>
      </c>
      <c r="AC53" s="200"/>
      <c r="AD53" s="186" t="s">
        <v>1050</v>
      </c>
      <c r="AE53" s="201"/>
      <c r="AF53" s="188" t="s">
        <v>541</v>
      </c>
      <c r="AG53" s="28">
        <v>1125</v>
      </c>
      <c r="AH53" s="189">
        <v>608.08999999999992</v>
      </c>
      <c r="AI53" s="190" t="s">
        <v>540</v>
      </c>
      <c r="AJ53" s="191">
        <v>1</v>
      </c>
      <c r="AK53" s="191">
        <v>0</v>
      </c>
      <c r="AL53" s="178" t="s">
        <v>528</v>
      </c>
      <c r="AM53" s="191" t="s">
        <v>527</v>
      </c>
      <c r="AN53" s="168" t="s">
        <v>527</v>
      </c>
      <c r="AO53" s="168" t="s">
        <v>526</v>
      </c>
      <c r="AP53" s="168" t="s">
        <v>527</v>
      </c>
      <c r="AQ53" s="168" t="s">
        <v>526</v>
      </c>
      <c r="AR53" s="168" t="s">
        <v>526</v>
      </c>
      <c r="AS53" s="192" t="s">
        <v>526</v>
      </c>
      <c r="AT53" s="168" t="s">
        <v>524</v>
      </c>
      <c r="AU53" s="168" t="s">
        <v>524</v>
      </c>
      <c r="AV53" s="168" t="s">
        <v>527</v>
      </c>
      <c r="AW53" s="168" t="s">
        <v>524</v>
      </c>
      <c r="AX53" s="168" t="s">
        <v>524</v>
      </c>
      <c r="AY53" s="168" t="s">
        <v>524</v>
      </c>
      <c r="AZ53" s="168" t="s">
        <v>524</v>
      </c>
      <c r="BA53" s="179">
        <v>42</v>
      </c>
      <c r="BB53" s="193">
        <v>2</v>
      </c>
      <c r="BC53" s="194" t="s">
        <v>526</v>
      </c>
      <c r="BD53" s="168" t="s">
        <v>526</v>
      </c>
      <c r="BE53" s="168" t="s">
        <v>526</v>
      </c>
      <c r="BF53" s="168" t="s">
        <v>524</v>
      </c>
      <c r="BG53" s="168" t="s">
        <v>527</v>
      </c>
      <c r="BH53" s="168" t="s">
        <v>524</v>
      </c>
      <c r="BI53" s="168" t="s">
        <v>524</v>
      </c>
      <c r="BJ53" s="195" t="s">
        <v>527</v>
      </c>
      <c r="BK53" s="196" t="s">
        <v>523</v>
      </c>
      <c r="BL53" s="168" t="s">
        <v>539</v>
      </c>
      <c r="BM53" s="168" t="s">
        <v>523</v>
      </c>
      <c r="BN53" s="168" t="s">
        <v>523</v>
      </c>
      <c r="BO53" s="168" t="s">
        <v>539</v>
      </c>
      <c r="BP53" s="192" t="s">
        <v>523</v>
      </c>
    </row>
    <row r="54" spans="1:68" s="3" customFormat="1" ht="23.25" customHeight="1">
      <c r="A54" s="91">
        <v>7008</v>
      </c>
      <c r="B54" s="173" t="s">
        <v>109</v>
      </c>
      <c r="C54" s="174">
        <v>2025</v>
      </c>
      <c r="D54" s="175" t="s">
        <v>1089</v>
      </c>
      <c r="E54" s="176" t="s">
        <v>1080</v>
      </c>
      <c r="F54" s="176" t="s">
        <v>1079</v>
      </c>
      <c r="G54" s="176" t="s">
        <v>990</v>
      </c>
      <c r="H54" s="168" t="s">
        <v>600</v>
      </c>
      <c r="I54" s="167">
        <v>1998</v>
      </c>
      <c r="J54" s="167"/>
      <c r="K54" s="177">
        <v>1998</v>
      </c>
      <c r="L54" s="177">
        <v>27</v>
      </c>
      <c r="M54" s="178" t="s">
        <v>548</v>
      </c>
      <c r="N54" s="179" t="s">
        <v>1088</v>
      </c>
      <c r="O54" s="180" t="s">
        <v>534</v>
      </c>
      <c r="P54" s="181"/>
      <c r="Q54" s="171"/>
      <c r="R54" s="171" t="s">
        <v>526</v>
      </c>
      <c r="S54" s="179"/>
      <c r="T54" s="168" t="s">
        <v>1087</v>
      </c>
      <c r="U54" s="168" t="s">
        <v>1086</v>
      </c>
      <c r="V54" s="183" t="s">
        <v>526</v>
      </c>
      <c r="W54" s="183" t="s">
        <v>526</v>
      </c>
      <c r="X54" s="168" t="s">
        <v>633</v>
      </c>
      <c r="Y54" s="168" t="s">
        <v>526</v>
      </c>
      <c r="Z54" s="184">
        <v>0.41666666666666669</v>
      </c>
      <c r="AA54" s="309" t="s">
        <v>826</v>
      </c>
      <c r="AB54" s="185" t="s">
        <v>1085</v>
      </c>
      <c r="AC54" s="185"/>
      <c r="AD54" s="186" t="s">
        <v>1050</v>
      </c>
      <c r="AE54" s="187" t="s">
        <v>1084</v>
      </c>
      <c r="AF54" s="188" t="s">
        <v>570</v>
      </c>
      <c r="AG54" s="28">
        <v>1023.25</v>
      </c>
      <c r="AH54" s="189">
        <v>605.31999999999994</v>
      </c>
      <c r="AI54" s="190" t="s">
        <v>529</v>
      </c>
      <c r="AJ54" s="191">
        <v>2</v>
      </c>
      <c r="AK54" s="191">
        <v>0</v>
      </c>
      <c r="AL54" s="178" t="s">
        <v>913</v>
      </c>
      <c r="AM54" s="191" t="s">
        <v>527</v>
      </c>
      <c r="AN54" s="168" t="s">
        <v>527</v>
      </c>
      <c r="AO54" s="168" t="s">
        <v>526</v>
      </c>
      <c r="AP54" s="168" t="s">
        <v>526</v>
      </c>
      <c r="AQ54" s="168" t="s">
        <v>526</v>
      </c>
      <c r="AR54" s="168" t="s">
        <v>526</v>
      </c>
      <c r="AS54" s="192" t="s">
        <v>526</v>
      </c>
      <c r="AT54" s="168" t="s">
        <v>527</v>
      </c>
      <c r="AU54" s="168" t="s">
        <v>527</v>
      </c>
      <c r="AV54" s="168" t="s">
        <v>524</v>
      </c>
      <c r="AW54" s="168" t="s">
        <v>527</v>
      </c>
      <c r="AX54" s="168" t="s">
        <v>527</v>
      </c>
      <c r="AY54" s="168" t="s">
        <v>524</v>
      </c>
      <c r="AZ54" s="168" t="s">
        <v>524</v>
      </c>
      <c r="BA54" s="193">
        <v>0</v>
      </c>
      <c r="BB54" s="193">
        <v>0</v>
      </c>
      <c r="BC54" s="194" t="s">
        <v>527</v>
      </c>
      <c r="BD54" s="168" t="s">
        <v>527</v>
      </c>
      <c r="BE54" s="168" t="s">
        <v>524</v>
      </c>
      <c r="BF54" s="168" t="s">
        <v>524</v>
      </c>
      <c r="BG54" s="168" t="s">
        <v>527</v>
      </c>
      <c r="BH54" s="168" t="s">
        <v>527</v>
      </c>
      <c r="BI54" s="168" t="s">
        <v>524</v>
      </c>
      <c r="BJ54" s="195" t="s">
        <v>527</v>
      </c>
      <c r="BK54" s="196" t="s">
        <v>523</v>
      </c>
      <c r="BL54" s="168" t="s">
        <v>539</v>
      </c>
      <c r="BM54" s="168" t="s">
        <v>523</v>
      </c>
      <c r="BN54" s="168" t="s">
        <v>523</v>
      </c>
      <c r="BO54" s="168" t="s">
        <v>539</v>
      </c>
      <c r="BP54" s="192" t="s">
        <v>523</v>
      </c>
    </row>
    <row r="55" spans="1:68" s="3" customFormat="1" ht="23.25" customHeight="1">
      <c r="A55" s="91">
        <v>7006</v>
      </c>
      <c r="B55" s="173" t="s">
        <v>45</v>
      </c>
      <c r="C55" s="174">
        <v>2025</v>
      </c>
      <c r="D55" s="175" t="s">
        <v>1083</v>
      </c>
      <c r="E55" s="176" t="s">
        <v>1080</v>
      </c>
      <c r="F55" s="176" t="s">
        <v>1079</v>
      </c>
      <c r="G55" s="176" t="s">
        <v>1078</v>
      </c>
      <c r="H55" s="168" t="s">
        <v>600</v>
      </c>
      <c r="I55" s="167">
        <v>1962</v>
      </c>
      <c r="J55" s="167"/>
      <c r="K55" s="177">
        <v>1962</v>
      </c>
      <c r="L55" s="177">
        <v>63</v>
      </c>
      <c r="M55" s="178" t="s">
        <v>548</v>
      </c>
      <c r="N55" s="179" t="s">
        <v>1077</v>
      </c>
      <c r="O55" s="180" t="s">
        <v>556</v>
      </c>
      <c r="P55" s="181"/>
      <c r="Q55" s="171"/>
      <c r="R55" s="171" t="s">
        <v>526</v>
      </c>
      <c r="S55" s="179" t="s">
        <v>1082</v>
      </c>
      <c r="T55" s="168" t="s">
        <v>545</v>
      </c>
      <c r="U55" s="168" t="s">
        <v>1051</v>
      </c>
      <c r="V55" s="183" t="s">
        <v>526</v>
      </c>
      <c r="W55" s="183" t="s">
        <v>526</v>
      </c>
      <c r="X55" s="168" t="s">
        <v>526</v>
      </c>
      <c r="Y55" s="168" t="s">
        <v>526</v>
      </c>
      <c r="Z55" s="184">
        <v>0.375</v>
      </c>
      <c r="AA55" s="184">
        <v>0.70833333333333337</v>
      </c>
      <c r="AB55" s="185" t="s">
        <v>1011</v>
      </c>
      <c r="AC55" s="185"/>
      <c r="AD55" s="186" t="s">
        <v>1050</v>
      </c>
      <c r="AE55" s="201" t="s">
        <v>1076</v>
      </c>
      <c r="AF55" s="188" t="s">
        <v>541</v>
      </c>
      <c r="AG55" s="28">
        <v>221</v>
      </c>
      <c r="AH55" s="189">
        <v>523.07999999999993</v>
      </c>
      <c r="AI55" s="190" t="s">
        <v>529</v>
      </c>
      <c r="AJ55" s="191">
        <v>2</v>
      </c>
      <c r="AK55" s="191">
        <v>0</v>
      </c>
      <c r="AL55" s="178" t="s">
        <v>553</v>
      </c>
      <c r="AM55" s="191" t="s">
        <v>524</v>
      </c>
      <c r="AN55" s="168" t="s">
        <v>527</v>
      </c>
      <c r="AO55" s="168" t="s">
        <v>527</v>
      </c>
      <c r="AP55" s="168" t="s">
        <v>527</v>
      </c>
      <c r="AQ55" s="168" t="s">
        <v>526</v>
      </c>
      <c r="AR55" s="168" t="s">
        <v>526</v>
      </c>
      <c r="AS55" s="192" t="s">
        <v>585</v>
      </c>
      <c r="AT55" s="168" t="s">
        <v>524</v>
      </c>
      <c r="AU55" s="168" t="s">
        <v>524</v>
      </c>
      <c r="AV55" s="168" t="s">
        <v>527</v>
      </c>
      <c r="AW55" s="168" t="s">
        <v>527</v>
      </c>
      <c r="AX55" s="168" t="s">
        <v>527</v>
      </c>
      <c r="AY55" s="168" t="s">
        <v>524</v>
      </c>
      <c r="AZ55" s="168" t="s">
        <v>524</v>
      </c>
      <c r="BA55" s="193">
        <v>0</v>
      </c>
      <c r="BB55" s="193">
        <v>0</v>
      </c>
      <c r="BC55" s="194" t="s">
        <v>524</v>
      </c>
      <c r="BD55" s="168" t="s">
        <v>527</v>
      </c>
      <c r="BE55" s="168" t="s">
        <v>527</v>
      </c>
      <c r="BF55" s="168" t="s">
        <v>524</v>
      </c>
      <c r="BG55" s="168" t="s">
        <v>524</v>
      </c>
      <c r="BH55" s="168" t="s">
        <v>524</v>
      </c>
      <c r="BI55" s="168" t="s">
        <v>524</v>
      </c>
      <c r="BJ55" s="195" t="s">
        <v>524</v>
      </c>
      <c r="BK55" s="196" t="s">
        <v>523</v>
      </c>
      <c r="BL55" s="168" t="s">
        <v>539</v>
      </c>
      <c r="BM55" s="168" t="s">
        <v>523</v>
      </c>
      <c r="BN55" s="168" t="s">
        <v>523</v>
      </c>
      <c r="BO55" s="168" t="s">
        <v>539</v>
      </c>
      <c r="BP55" s="192" t="s">
        <v>523</v>
      </c>
    </row>
    <row r="56" spans="1:68" s="3" customFormat="1" ht="23.25" customHeight="1">
      <c r="A56" s="255">
        <v>7002</v>
      </c>
      <c r="B56" s="256" t="s">
        <v>48</v>
      </c>
      <c r="C56" s="257">
        <v>2025</v>
      </c>
      <c r="D56" s="258" t="s">
        <v>1081</v>
      </c>
      <c r="E56" s="259" t="s">
        <v>1080</v>
      </c>
      <c r="F56" s="259" t="s">
        <v>1079</v>
      </c>
      <c r="G56" s="259" t="s">
        <v>1078</v>
      </c>
      <c r="H56" s="260" t="s">
        <v>600</v>
      </c>
      <c r="I56" s="261">
        <v>1979</v>
      </c>
      <c r="J56" s="261"/>
      <c r="K56" s="262">
        <v>1979</v>
      </c>
      <c r="L56" s="262">
        <v>46</v>
      </c>
      <c r="M56" s="263" t="s">
        <v>548</v>
      </c>
      <c r="N56" s="264" t="s">
        <v>1077</v>
      </c>
      <c r="O56" s="265" t="s">
        <v>534</v>
      </c>
      <c r="P56" s="310"/>
      <c r="Q56" s="268"/>
      <c r="R56" s="268" t="s">
        <v>526</v>
      </c>
      <c r="S56" s="264"/>
      <c r="T56" s="260" t="s">
        <v>533</v>
      </c>
      <c r="U56" s="260" t="s">
        <v>1051</v>
      </c>
      <c r="V56" s="269" t="s">
        <v>526</v>
      </c>
      <c r="W56" s="269" t="s">
        <v>526</v>
      </c>
      <c r="X56" s="260" t="s">
        <v>633</v>
      </c>
      <c r="Y56" s="260" t="s">
        <v>526</v>
      </c>
      <c r="Z56" s="311">
        <v>0.375</v>
      </c>
      <c r="AA56" s="270">
        <v>0.70833333333333337</v>
      </c>
      <c r="AB56" s="312" t="s">
        <v>1011</v>
      </c>
      <c r="AC56" s="312"/>
      <c r="AD56" s="272" t="s">
        <v>1050</v>
      </c>
      <c r="AE56" s="273" t="s">
        <v>1076</v>
      </c>
      <c r="AF56" s="274" t="s">
        <v>530</v>
      </c>
      <c r="AG56" s="275">
        <v>196</v>
      </c>
      <c r="AH56" s="276">
        <v>365.59</v>
      </c>
      <c r="AI56" s="277" t="s">
        <v>592</v>
      </c>
      <c r="AJ56" s="278">
        <v>2</v>
      </c>
      <c r="AK56" s="278">
        <v>1</v>
      </c>
      <c r="AL56" s="263" t="s">
        <v>553</v>
      </c>
      <c r="AM56" s="278" t="s">
        <v>524</v>
      </c>
      <c r="AN56" s="260" t="s">
        <v>527</v>
      </c>
      <c r="AO56" s="260" t="s">
        <v>526</v>
      </c>
      <c r="AP56" s="260" t="s">
        <v>526</v>
      </c>
      <c r="AQ56" s="260" t="s">
        <v>526</v>
      </c>
      <c r="AR56" s="260" t="s">
        <v>526</v>
      </c>
      <c r="AS56" s="279" t="s">
        <v>526</v>
      </c>
      <c r="AT56" s="260" t="s">
        <v>524</v>
      </c>
      <c r="AU56" s="260" t="s">
        <v>524</v>
      </c>
      <c r="AV56" s="260" t="s">
        <v>524</v>
      </c>
      <c r="AW56" s="260" t="s">
        <v>524</v>
      </c>
      <c r="AX56" s="260" t="s">
        <v>524</v>
      </c>
      <c r="AY56" s="260" t="s">
        <v>524</v>
      </c>
      <c r="AZ56" s="260" t="s">
        <v>524</v>
      </c>
      <c r="BA56" s="280">
        <v>0</v>
      </c>
      <c r="BB56" s="280">
        <v>0</v>
      </c>
      <c r="BC56" s="281" t="s">
        <v>524</v>
      </c>
      <c r="BD56" s="260" t="s">
        <v>524</v>
      </c>
      <c r="BE56" s="260" t="s">
        <v>524</v>
      </c>
      <c r="BF56" s="260" t="s">
        <v>524</v>
      </c>
      <c r="BG56" s="260" t="s">
        <v>524</v>
      </c>
      <c r="BH56" s="260" t="s">
        <v>524</v>
      </c>
      <c r="BI56" s="260" t="s">
        <v>524</v>
      </c>
      <c r="BJ56" s="282" t="s">
        <v>524</v>
      </c>
      <c r="BK56" s="283" t="s">
        <v>523</v>
      </c>
      <c r="BL56" s="260" t="s">
        <v>523</v>
      </c>
      <c r="BM56" s="260" t="s">
        <v>523</v>
      </c>
      <c r="BN56" s="260" t="s">
        <v>523</v>
      </c>
      <c r="BO56" s="260" t="s">
        <v>539</v>
      </c>
      <c r="BP56" s="279" t="s">
        <v>523</v>
      </c>
    </row>
    <row r="57" spans="1:68" s="3" customFormat="1" ht="23.25" customHeight="1">
      <c r="A57" s="313">
        <v>8005</v>
      </c>
      <c r="B57" s="285" t="s">
        <v>39</v>
      </c>
      <c r="C57" s="174">
        <v>2025</v>
      </c>
      <c r="D57" s="175" t="s">
        <v>1555</v>
      </c>
      <c r="E57" s="176" t="s">
        <v>1009</v>
      </c>
      <c r="F57" s="176" t="s">
        <v>1049</v>
      </c>
      <c r="G57" s="176" t="s">
        <v>1039</v>
      </c>
      <c r="H57" s="191" t="s">
        <v>600</v>
      </c>
      <c r="I57" s="177">
        <v>1981</v>
      </c>
      <c r="J57" s="177"/>
      <c r="K57" s="177">
        <v>1981</v>
      </c>
      <c r="L57" s="177">
        <v>44</v>
      </c>
      <c r="M57" s="174" t="s">
        <v>658</v>
      </c>
      <c r="N57" s="286" t="s">
        <v>1048</v>
      </c>
      <c r="O57" s="180" t="s">
        <v>556</v>
      </c>
      <c r="P57" s="287"/>
      <c r="Q57" s="180"/>
      <c r="R57" s="180" t="s">
        <v>526</v>
      </c>
      <c r="S57" s="286" t="s">
        <v>917</v>
      </c>
      <c r="T57" s="191" t="s">
        <v>545</v>
      </c>
      <c r="U57" s="191" t="s">
        <v>562</v>
      </c>
      <c r="V57" s="288" t="s">
        <v>526</v>
      </c>
      <c r="W57" s="288" t="s">
        <v>526</v>
      </c>
      <c r="X57" s="191" t="s">
        <v>526</v>
      </c>
      <c r="Y57" s="191" t="s">
        <v>526</v>
      </c>
      <c r="Z57" s="314">
        <v>0.375</v>
      </c>
      <c r="AA57" s="314">
        <v>0.875</v>
      </c>
      <c r="AB57" s="315" t="s">
        <v>1042</v>
      </c>
      <c r="AC57" s="315"/>
      <c r="AD57" s="292" t="s">
        <v>1050</v>
      </c>
      <c r="AE57" s="316" t="s">
        <v>961</v>
      </c>
      <c r="AF57" s="294" t="s">
        <v>541</v>
      </c>
      <c r="AG57" s="189">
        <v>5096</v>
      </c>
      <c r="AH57" s="189">
        <v>5387</v>
      </c>
      <c r="AI57" s="190" t="s">
        <v>1067</v>
      </c>
      <c r="AJ57" s="191">
        <v>3</v>
      </c>
      <c r="AK57" s="191">
        <v>0</v>
      </c>
      <c r="AL57" s="174" t="s">
        <v>1075</v>
      </c>
      <c r="AM57" s="191" t="s">
        <v>527</v>
      </c>
      <c r="AN57" s="191" t="s">
        <v>527</v>
      </c>
      <c r="AO57" s="191" t="s">
        <v>527</v>
      </c>
      <c r="AP57" s="191" t="s">
        <v>527</v>
      </c>
      <c r="AQ57" s="191" t="s">
        <v>527</v>
      </c>
      <c r="AR57" s="191" t="s">
        <v>526</v>
      </c>
      <c r="AS57" s="295" t="s">
        <v>585</v>
      </c>
      <c r="AT57" s="191" t="s">
        <v>524</v>
      </c>
      <c r="AU57" s="191" t="s">
        <v>524</v>
      </c>
      <c r="AV57" s="191" t="s">
        <v>568</v>
      </c>
      <c r="AW57" s="191" t="s">
        <v>568</v>
      </c>
      <c r="AX57" s="191" t="s">
        <v>568</v>
      </c>
      <c r="AY57" s="191" t="s">
        <v>524</v>
      </c>
      <c r="AZ57" s="191" t="s">
        <v>524</v>
      </c>
      <c r="BA57" s="296">
        <v>120</v>
      </c>
      <c r="BB57" s="296">
        <v>5</v>
      </c>
      <c r="BC57" s="297" t="s">
        <v>527</v>
      </c>
      <c r="BD57" s="191" t="s">
        <v>527</v>
      </c>
      <c r="BE57" s="191" t="s">
        <v>524</v>
      </c>
      <c r="BF57" s="191" t="s">
        <v>527</v>
      </c>
      <c r="BG57" s="191" t="s">
        <v>527</v>
      </c>
      <c r="BH57" s="191" t="s">
        <v>527</v>
      </c>
      <c r="BI57" s="191" t="s">
        <v>524</v>
      </c>
      <c r="BJ57" s="298" t="s">
        <v>527</v>
      </c>
      <c r="BK57" s="299" t="s">
        <v>539</v>
      </c>
      <c r="BL57" s="191" t="s">
        <v>539</v>
      </c>
      <c r="BM57" s="191" t="s">
        <v>523</v>
      </c>
      <c r="BN57" s="191" t="s">
        <v>523</v>
      </c>
      <c r="BO57" s="191" t="s">
        <v>539</v>
      </c>
      <c r="BP57" s="295" t="s">
        <v>523</v>
      </c>
    </row>
    <row r="58" spans="1:68" s="3" customFormat="1" ht="23.25" customHeight="1">
      <c r="A58" s="91">
        <v>8065</v>
      </c>
      <c r="B58" s="173" t="s">
        <v>406</v>
      </c>
      <c r="C58" s="174">
        <v>2025</v>
      </c>
      <c r="D58" s="175" t="s">
        <v>1518</v>
      </c>
      <c r="E58" s="176" t="s">
        <v>1009</v>
      </c>
      <c r="F58" s="176" t="s">
        <v>1049</v>
      </c>
      <c r="G58" s="176" t="s">
        <v>1039</v>
      </c>
      <c r="H58" s="168" t="s">
        <v>549</v>
      </c>
      <c r="I58" s="167">
        <v>1992</v>
      </c>
      <c r="J58" s="167"/>
      <c r="K58" s="177">
        <v>1991</v>
      </c>
      <c r="L58" s="177">
        <v>34</v>
      </c>
      <c r="M58" s="178" t="s">
        <v>599</v>
      </c>
      <c r="N58" s="179" t="s">
        <v>1074</v>
      </c>
      <c r="O58" s="180" t="s">
        <v>556</v>
      </c>
      <c r="P58" s="181"/>
      <c r="Q58" s="171"/>
      <c r="R58" s="171" t="s">
        <v>526</v>
      </c>
      <c r="S58" s="179" t="s">
        <v>917</v>
      </c>
      <c r="T58" s="168" t="s">
        <v>1519</v>
      </c>
      <c r="U58" s="168" t="s">
        <v>562</v>
      </c>
      <c r="V58" s="183" t="s">
        <v>526</v>
      </c>
      <c r="W58" s="288" t="s">
        <v>526</v>
      </c>
      <c r="X58" s="168" t="s">
        <v>1520</v>
      </c>
      <c r="Y58" s="168" t="s">
        <v>526</v>
      </c>
      <c r="Z58" s="184">
        <v>0.41666666666666669</v>
      </c>
      <c r="AA58" s="184">
        <v>0.875</v>
      </c>
      <c r="AB58" s="200"/>
      <c r="AC58" s="200" t="s">
        <v>1521</v>
      </c>
      <c r="AD58" s="186" t="s">
        <v>1522</v>
      </c>
      <c r="AE58" s="201" t="s">
        <v>1523</v>
      </c>
      <c r="AF58" s="188" t="s">
        <v>1524</v>
      </c>
      <c r="AG58" s="28">
        <v>12091</v>
      </c>
      <c r="AH58" s="189">
        <v>5248.22</v>
      </c>
      <c r="AI58" s="190" t="s">
        <v>529</v>
      </c>
      <c r="AJ58" s="191">
        <v>2</v>
      </c>
      <c r="AK58" s="191">
        <v>0</v>
      </c>
      <c r="AL58" s="178" t="s">
        <v>1525</v>
      </c>
      <c r="AM58" s="191" t="s">
        <v>527</v>
      </c>
      <c r="AN58" s="168" t="s">
        <v>526</v>
      </c>
      <c r="AO58" s="168" t="s">
        <v>527</v>
      </c>
      <c r="AP58" s="168" t="s">
        <v>527</v>
      </c>
      <c r="AQ58" s="168" t="s">
        <v>527</v>
      </c>
      <c r="AR58" s="168" t="s">
        <v>526</v>
      </c>
      <c r="AS58" s="192" t="s">
        <v>585</v>
      </c>
      <c r="AT58" s="168" t="s">
        <v>524</v>
      </c>
      <c r="AU58" s="168" t="s">
        <v>527</v>
      </c>
      <c r="AV58" s="168" t="s">
        <v>527</v>
      </c>
      <c r="AW58" s="168" t="s">
        <v>527</v>
      </c>
      <c r="AX58" s="168" t="s">
        <v>524</v>
      </c>
      <c r="AY58" s="168" t="s">
        <v>524</v>
      </c>
      <c r="AZ58" s="168" t="s">
        <v>524</v>
      </c>
      <c r="BA58" s="193">
        <v>200</v>
      </c>
      <c r="BB58" s="193">
        <v>6</v>
      </c>
      <c r="BC58" s="194" t="s">
        <v>527</v>
      </c>
      <c r="BD58" s="168" t="s">
        <v>527</v>
      </c>
      <c r="BE58" s="168" t="s">
        <v>524</v>
      </c>
      <c r="BF58" s="168" t="s">
        <v>527</v>
      </c>
      <c r="BG58" s="168" t="s">
        <v>527</v>
      </c>
      <c r="BH58" s="168" t="s">
        <v>524</v>
      </c>
      <c r="BI58" s="168" t="s">
        <v>524</v>
      </c>
      <c r="BJ58" s="195" t="s">
        <v>527</v>
      </c>
      <c r="BK58" s="196" t="s">
        <v>539</v>
      </c>
      <c r="BL58" s="168" t="s">
        <v>539</v>
      </c>
      <c r="BM58" s="168" t="s">
        <v>523</v>
      </c>
      <c r="BN58" s="168" t="s">
        <v>523</v>
      </c>
      <c r="BO58" s="168" t="s">
        <v>539</v>
      </c>
      <c r="BP58" s="192" t="s">
        <v>523</v>
      </c>
    </row>
    <row r="59" spans="1:68" s="3" customFormat="1" ht="23.25" customHeight="1">
      <c r="A59" s="91">
        <v>8014</v>
      </c>
      <c r="B59" s="173" t="s">
        <v>0</v>
      </c>
      <c r="C59" s="174">
        <v>2025</v>
      </c>
      <c r="D59" s="175" t="s">
        <v>1073</v>
      </c>
      <c r="E59" s="176" t="s">
        <v>1009</v>
      </c>
      <c r="F59" s="176" t="s">
        <v>1049</v>
      </c>
      <c r="G59" s="176" t="s">
        <v>1060</v>
      </c>
      <c r="H59" s="168" t="s">
        <v>600</v>
      </c>
      <c r="I59" s="167">
        <v>1978</v>
      </c>
      <c r="J59" s="167"/>
      <c r="K59" s="177">
        <v>1978</v>
      </c>
      <c r="L59" s="177">
        <v>47</v>
      </c>
      <c r="M59" s="178" t="s">
        <v>684</v>
      </c>
      <c r="N59" s="179" t="s">
        <v>1048</v>
      </c>
      <c r="O59" s="180" t="s">
        <v>534</v>
      </c>
      <c r="P59" s="181"/>
      <c r="Q59" s="171"/>
      <c r="R59" s="171" t="s">
        <v>526</v>
      </c>
      <c r="S59" s="179" t="s">
        <v>917</v>
      </c>
      <c r="T59" s="168" t="s">
        <v>533</v>
      </c>
      <c r="U59" s="168" t="s">
        <v>624</v>
      </c>
      <c r="V59" s="183" t="s">
        <v>526</v>
      </c>
      <c r="W59" s="288" t="s">
        <v>526</v>
      </c>
      <c r="X59" s="168" t="s">
        <v>633</v>
      </c>
      <c r="Y59" s="168" t="s">
        <v>526</v>
      </c>
      <c r="Z59" s="184">
        <v>0.375</v>
      </c>
      <c r="AA59" s="184">
        <v>0.875</v>
      </c>
      <c r="AB59" s="185"/>
      <c r="AC59" s="185"/>
      <c r="AD59" s="186" t="s">
        <v>1050</v>
      </c>
      <c r="AE59" s="187"/>
      <c r="AF59" s="188" t="s">
        <v>530</v>
      </c>
      <c r="AG59" s="168" t="s">
        <v>526</v>
      </c>
      <c r="AH59" s="189">
        <v>4337.72</v>
      </c>
      <c r="AI59" s="190" t="s">
        <v>592</v>
      </c>
      <c r="AJ59" s="191">
        <v>2</v>
      </c>
      <c r="AK59" s="191">
        <v>0</v>
      </c>
      <c r="AL59" s="178" t="s">
        <v>553</v>
      </c>
      <c r="AM59" s="191" t="s">
        <v>524</v>
      </c>
      <c r="AN59" s="168" t="s">
        <v>527</v>
      </c>
      <c r="AO59" s="168" t="s">
        <v>527</v>
      </c>
      <c r="AP59" s="168" t="s">
        <v>527</v>
      </c>
      <c r="AQ59" s="168" t="s">
        <v>526</v>
      </c>
      <c r="AR59" s="168" t="s">
        <v>526</v>
      </c>
      <c r="AS59" s="192" t="s">
        <v>585</v>
      </c>
      <c r="AT59" s="168" t="s">
        <v>524</v>
      </c>
      <c r="AU59" s="168" t="s">
        <v>524</v>
      </c>
      <c r="AV59" s="168" t="s">
        <v>524</v>
      </c>
      <c r="AW59" s="168" t="s">
        <v>524</v>
      </c>
      <c r="AX59" s="168" t="s">
        <v>524</v>
      </c>
      <c r="AY59" s="168" t="s">
        <v>524</v>
      </c>
      <c r="AZ59" s="168" t="s">
        <v>524</v>
      </c>
      <c r="BA59" s="193">
        <v>70</v>
      </c>
      <c r="BB59" s="193" t="s">
        <v>527</v>
      </c>
      <c r="BC59" s="194" t="s">
        <v>526</v>
      </c>
      <c r="BD59" s="168" t="s">
        <v>527</v>
      </c>
      <c r="BE59" s="168" t="s">
        <v>524</v>
      </c>
      <c r="BF59" s="168" t="s">
        <v>524</v>
      </c>
      <c r="BG59" s="168" t="s">
        <v>527</v>
      </c>
      <c r="BH59" s="168" t="s">
        <v>524</v>
      </c>
      <c r="BI59" s="168" t="s">
        <v>524</v>
      </c>
      <c r="BJ59" s="195" t="s">
        <v>527</v>
      </c>
      <c r="BK59" s="196" t="s">
        <v>539</v>
      </c>
      <c r="BL59" s="168" t="s">
        <v>539</v>
      </c>
      <c r="BM59" s="168" t="s">
        <v>523</v>
      </c>
      <c r="BN59" s="168" t="s">
        <v>523</v>
      </c>
      <c r="BO59" s="168" t="s">
        <v>539</v>
      </c>
      <c r="BP59" s="192" t="s">
        <v>523</v>
      </c>
    </row>
    <row r="60" spans="1:68" s="3" customFormat="1" ht="23.25" customHeight="1">
      <c r="A60" s="91">
        <v>8010</v>
      </c>
      <c r="B60" s="173" t="s">
        <v>23</v>
      </c>
      <c r="C60" s="174">
        <v>2025</v>
      </c>
      <c r="D60" s="175" t="s">
        <v>1556</v>
      </c>
      <c r="E60" s="176" t="s">
        <v>1009</v>
      </c>
      <c r="F60" s="176" t="s">
        <v>1049</v>
      </c>
      <c r="G60" s="176" t="s">
        <v>1059</v>
      </c>
      <c r="H60" s="168" t="s">
        <v>600</v>
      </c>
      <c r="I60" s="167">
        <v>1976</v>
      </c>
      <c r="J60" s="167"/>
      <c r="K60" s="177">
        <v>1976</v>
      </c>
      <c r="L60" s="177">
        <v>49</v>
      </c>
      <c r="M60" s="178" t="s">
        <v>563</v>
      </c>
      <c r="N60" s="179" t="s">
        <v>1048</v>
      </c>
      <c r="O60" s="180" t="s">
        <v>556</v>
      </c>
      <c r="P60" s="181"/>
      <c r="Q60" s="171"/>
      <c r="R60" s="171" t="s">
        <v>526</v>
      </c>
      <c r="S60" s="179" t="s">
        <v>917</v>
      </c>
      <c r="T60" s="168" t="s">
        <v>545</v>
      </c>
      <c r="U60" s="168" t="s">
        <v>562</v>
      </c>
      <c r="V60" s="183" t="s">
        <v>526</v>
      </c>
      <c r="W60" s="288" t="s">
        <v>526</v>
      </c>
      <c r="X60" s="168" t="s">
        <v>531</v>
      </c>
      <c r="Y60" s="168" t="s">
        <v>526</v>
      </c>
      <c r="Z60" s="184">
        <v>0.375</v>
      </c>
      <c r="AA60" s="184">
        <v>0.875</v>
      </c>
      <c r="AB60" s="185" t="s">
        <v>962</v>
      </c>
      <c r="AC60" s="185"/>
      <c r="AD60" s="186" t="s">
        <v>1050</v>
      </c>
      <c r="AE60" s="187"/>
      <c r="AF60" s="188" t="s">
        <v>530</v>
      </c>
      <c r="AG60" s="28">
        <v>3420</v>
      </c>
      <c r="AH60" s="189">
        <v>3921.56</v>
      </c>
      <c r="AI60" s="190" t="s">
        <v>592</v>
      </c>
      <c r="AJ60" s="191">
        <v>2</v>
      </c>
      <c r="AK60" s="191">
        <v>0</v>
      </c>
      <c r="AL60" s="178" t="s">
        <v>553</v>
      </c>
      <c r="AM60" s="191" t="s">
        <v>524</v>
      </c>
      <c r="AN60" s="168" t="s">
        <v>527</v>
      </c>
      <c r="AO60" s="168" t="s">
        <v>527</v>
      </c>
      <c r="AP60" s="168" t="s">
        <v>527</v>
      </c>
      <c r="AQ60" s="168" t="s">
        <v>526</v>
      </c>
      <c r="AR60" s="168" t="s">
        <v>526</v>
      </c>
      <c r="AS60" s="192" t="s">
        <v>585</v>
      </c>
      <c r="AT60" s="168" t="s">
        <v>524</v>
      </c>
      <c r="AU60" s="168" t="s">
        <v>524</v>
      </c>
      <c r="AV60" s="168" t="s">
        <v>568</v>
      </c>
      <c r="AW60" s="168" t="s">
        <v>524</v>
      </c>
      <c r="AX60" s="168" t="s">
        <v>524</v>
      </c>
      <c r="AY60" s="168" t="s">
        <v>524</v>
      </c>
      <c r="AZ60" s="168" t="s">
        <v>524</v>
      </c>
      <c r="BA60" s="193">
        <v>100</v>
      </c>
      <c r="BB60" s="193">
        <v>1</v>
      </c>
      <c r="BC60" s="194" t="s">
        <v>524</v>
      </c>
      <c r="BD60" s="168" t="s">
        <v>527</v>
      </c>
      <c r="BE60" s="168" t="s">
        <v>527</v>
      </c>
      <c r="BF60" s="168" t="s">
        <v>527</v>
      </c>
      <c r="BG60" s="168" t="s">
        <v>527</v>
      </c>
      <c r="BH60" s="168" t="s">
        <v>524</v>
      </c>
      <c r="BI60" s="168" t="s">
        <v>524</v>
      </c>
      <c r="BJ60" s="195" t="s">
        <v>527</v>
      </c>
      <c r="BK60" s="196" t="s">
        <v>539</v>
      </c>
      <c r="BL60" s="168" t="s">
        <v>523</v>
      </c>
      <c r="BM60" s="168" t="s">
        <v>523</v>
      </c>
      <c r="BN60" s="168" t="s">
        <v>523</v>
      </c>
      <c r="BO60" s="168" t="s">
        <v>523</v>
      </c>
      <c r="BP60" s="192" t="s">
        <v>539</v>
      </c>
    </row>
    <row r="61" spans="1:68" s="3" customFormat="1" ht="23.25" customHeight="1">
      <c r="A61" s="91">
        <v>8001</v>
      </c>
      <c r="B61" s="173" t="s">
        <v>43</v>
      </c>
      <c r="C61" s="174">
        <v>2025</v>
      </c>
      <c r="D61" s="175" t="s">
        <v>1557</v>
      </c>
      <c r="E61" s="176" t="s">
        <v>1009</v>
      </c>
      <c r="F61" s="176" t="s">
        <v>1049</v>
      </c>
      <c r="G61" s="176" t="s">
        <v>1039</v>
      </c>
      <c r="H61" s="168" t="s">
        <v>600</v>
      </c>
      <c r="I61" s="167">
        <v>1970</v>
      </c>
      <c r="J61" s="167"/>
      <c r="K61" s="177">
        <v>1970</v>
      </c>
      <c r="L61" s="177">
        <v>55</v>
      </c>
      <c r="M61" s="178" t="s">
        <v>599</v>
      </c>
      <c r="N61" s="179" t="s">
        <v>1048</v>
      </c>
      <c r="O61" s="180" t="s">
        <v>556</v>
      </c>
      <c r="P61" s="181"/>
      <c r="Q61" s="171"/>
      <c r="R61" s="171" t="s">
        <v>526</v>
      </c>
      <c r="S61" s="179" t="s">
        <v>917</v>
      </c>
      <c r="T61" s="168" t="s">
        <v>545</v>
      </c>
      <c r="U61" s="168" t="s">
        <v>1051</v>
      </c>
      <c r="V61" s="183" t="s">
        <v>891</v>
      </c>
      <c r="W61" s="288" t="s">
        <v>526</v>
      </c>
      <c r="X61" s="191" t="s">
        <v>633</v>
      </c>
      <c r="Y61" s="168" t="s">
        <v>526</v>
      </c>
      <c r="Z61" s="184">
        <v>0.375</v>
      </c>
      <c r="AA61" s="184">
        <v>0.875</v>
      </c>
      <c r="AB61" s="185" t="s">
        <v>1042</v>
      </c>
      <c r="AC61" s="185"/>
      <c r="AD61" s="186" t="s">
        <v>1050</v>
      </c>
      <c r="AE61" s="187" t="s">
        <v>961</v>
      </c>
      <c r="AF61" s="188" t="s">
        <v>530</v>
      </c>
      <c r="AG61" s="28">
        <v>3876</v>
      </c>
      <c r="AH61" s="189">
        <v>3848.04</v>
      </c>
      <c r="AI61" s="190" t="s">
        <v>592</v>
      </c>
      <c r="AJ61" s="191">
        <v>2</v>
      </c>
      <c r="AK61" s="191">
        <v>0</v>
      </c>
      <c r="AL61" s="178" t="s">
        <v>1070</v>
      </c>
      <c r="AM61" s="191" t="s">
        <v>524</v>
      </c>
      <c r="AN61" s="168" t="s">
        <v>527</v>
      </c>
      <c r="AO61" s="168" t="s">
        <v>527</v>
      </c>
      <c r="AP61" s="168" t="s">
        <v>526</v>
      </c>
      <c r="AQ61" s="168" t="s">
        <v>526</v>
      </c>
      <c r="AR61" s="168" t="s">
        <v>526</v>
      </c>
      <c r="AS61" s="192" t="s">
        <v>597</v>
      </c>
      <c r="AT61" s="168" t="s">
        <v>524</v>
      </c>
      <c r="AU61" s="168" t="s">
        <v>524</v>
      </c>
      <c r="AV61" s="168" t="s">
        <v>524</v>
      </c>
      <c r="AW61" s="168" t="s">
        <v>568</v>
      </c>
      <c r="AX61" s="168" t="s">
        <v>524</v>
      </c>
      <c r="AY61" s="168" t="s">
        <v>524</v>
      </c>
      <c r="AZ61" s="168" t="s">
        <v>524</v>
      </c>
      <c r="BA61" s="193">
        <v>150</v>
      </c>
      <c r="BB61" s="193">
        <v>0</v>
      </c>
      <c r="BC61" s="194" t="s">
        <v>524</v>
      </c>
      <c r="BD61" s="168" t="s">
        <v>524</v>
      </c>
      <c r="BE61" s="168" t="s">
        <v>524</v>
      </c>
      <c r="BF61" s="168" t="s">
        <v>527</v>
      </c>
      <c r="BG61" s="168" t="s">
        <v>527</v>
      </c>
      <c r="BH61" s="168" t="s">
        <v>524</v>
      </c>
      <c r="BI61" s="168" t="s">
        <v>524</v>
      </c>
      <c r="BJ61" s="195" t="s">
        <v>527</v>
      </c>
      <c r="BK61" s="196" t="s">
        <v>539</v>
      </c>
      <c r="BL61" s="168" t="s">
        <v>523</v>
      </c>
      <c r="BM61" s="168" t="s">
        <v>523</v>
      </c>
      <c r="BN61" s="168" t="s">
        <v>523</v>
      </c>
      <c r="BO61" s="168" t="s">
        <v>539</v>
      </c>
      <c r="BP61" s="192" t="s">
        <v>523</v>
      </c>
    </row>
    <row r="62" spans="1:68" s="3" customFormat="1" ht="23.25" customHeight="1">
      <c r="A62" s="91">
        <v>9003</v>
      </c>
      <c r="B62" s="173" t="s">
        <v>1072</v>
      </c>
      <c r="C62" s="174">
        <v>2025</v>
      </c>
      <c r="D62" s="175" t="s">
        <v>1558</v>
      </c>
      <c r="E62" s="176" t="s">
        <v>1009</v>
      </c>
      <c r="F62" s="176" t="s">
        <v>1049</v>
      </c>
      <c r="G62" s="176" t="s">
        <v>603</v>
      </c>
      <c r="H62" s="168" t="s">
        <v>600</v>
      </c>
      <c r="I62" s="167">
        <v>2018</v>
      </c>
      <c r="J62" s="167"/>
      <c r="K62" s="177">
        <v>2018</v>
      </c>
      <c r="L62" s="177">
        <v>7</v>
      </c>
      <c r="M62" s="178" t="s">
        <v>634</v>
      </c>
      <c r="N62" s="179" t="s">
        <v>1071</v>
      </c>
      <c r="O62" s="180" t="s">
        <v>534</v>
      </c>
      <c r="P62" s="181"/>
      <c r="Q62" s="171"/>
      <c r="R62" s="171" t="s">
        <v>526</v>
      </c>
      <c r="S62" s="179"/>
      <c r="T62" s="168" t="s">
        <v>545</v>
      </c>
      <c r="U62" s="168" t="s">
        <v>624</v>
      </c>
      <c r="V62" s="183" t="s">
        <v>1026</v>
      </c>
      <c r="W62" s="288" t="s">
        <v>526</v>
      </c>
      <c r="X62" s="168" t="s">
        <v>526</v>
      </c>
      <c r="Y62" s="168" t="s">
        <v>527</v>
      </c>
      <c r="Z62" s="300">
        <v>0.375</v>
      </c>
      <c r="AA62" s="300">
        <v>0.875</v>
      </c>
      <c r="AB62" s="179" t="s">
        <v>979</v>
      </c>
      <c r="AC62" s="185"/>
      <c r="AD62" s="186" t="s">
        <v>1050</v>
      </c>
      <c r="AE62" s="187" t="s">
        <v>961</v>
      </c>
      <c r="AF62" s="188" t="s">
        <v>530</v>
      </c>
      <c r="AG62" s="28">
        <v>8225</v>
      </c>
      <c r="AH62" s="189">
        <v>2526.65</v>
      </c>
      <c r="AI62" s="190" t="s">
        <v>540</v>
      </c>
      <c r="AJ62" s="191">
        <v>2</v>
      </c>
      <c r="AK62" s="191">
        <v>0</v>
      </c>
      <c r="AL62" s="178" t="s">
        <v>564</v>
      </c>
      <c r="AM62" s="191" t="s">
        <v>527</v>
      </c>
      <c r="AN62" s="168" t="s">
        <v>527</v>
      </c>
      <c r="AO62" s="168" t="s">
        <v>526</v>
      </c>
      <c r="AP62" s="168" t="s">
        <v>527</v>
      </c>
      <c r="AQ62" s="168" t="s">
        <v>526</v>
      </c>
      <c r="AR62" s="168" t="s">
        <v>526</v>
      </c>
      <c r="AS62" s="192" t="s">
        <v>526</v>
      </c>
      <c r="AT62" s="168" t="s">
        <v>527</v>
      </c>
      <c r="AU62" s="168" t="s">
        <v>524</v>
      </c>
      <c r="AV62" s="168" t="s">
        <v>527</v>
      </c>
      <c r="AW62" s="168" t="s">
        <v>568</v>
      </c>
      <c r="AX62" s="168" t="s">
        <v>527</v>
      </c>
      <c r="AY62" s="168" t="s">
        <v>524</v>
      </c>
      <c r="AZ62" s="168" t="s">
        <v>524</v>
      </c>
      <c r="BA62" s="193">
        <v>103</v>
      </c>
      <c r="BB62" s="193">
        <v>3</v>
      </c>
      <c r="BC62" s="194" t="s">
        <v>527</v>
      </c>
      <c r="BD62" s="168" t="s">
        <v>527</v>
      </c>
      <c r="BE62" s="168" t="s">
        <v>527</v>
      </c>
      <c r="BF62" s="168" t="s">
        <v>527</v>
      </c>
      <c r="BG62" s="168" t="s">
        <v>527</v>
      </c>
      <c r="BH62" s="168" t="s">
        <v>527</v>
      </c>
      <c r="BI62" s="168" t="s">
        <v>524</v>
      </c>
      <c r="BJ62" s="195" t="s">
        <v>527</v>
      </c>
      <c r="BK62" s="196" t="s">
        <v>523</v>
      </c>
      <c r="BL62" s="168" t="s">
        <v>539</v>
      </c>
      <c r="BM62" s="168" t="s">
        <v>523</v>
      </c>
      <c r="BN62" s="168" t="s">
        <v>523</v>
      </c>
      <c r="BO62" s="168" t="s">
        <v>539</v>
      </c>
      <c r="BP62" s="192" t="s">
        <v>523</v>
      </c>
    </row>
    <row r="63" spans="1:68" s="3" customFormat="1" ht="23.25" customHeight="1">
      <c r="A63" s="91">
        <v>8002</v>
      </c>
      <c r="B63" s="173" t="s">
        <v>42</v>
      </c>
      <c r="C63" s="174">
        <v>2025</v>
      </c>
      <c r="D63" s="175" t="s">
        <v>1056</v>
      </c>
      <c r="E63" s="176" t="s">
        <v>1009</v>
      </c>
      <c r="F63" s="176" t="s">
        <v>1049</v>
      </c>
      <c r="G63" s="176" t="s">
        <v>1039</v>
      </c>
      <c r="H63" s="168" t="s">
        <v>600</v>
      </c>
      <c r="I63" s="167">
        <v>1980</v>
      </c>
      <c r="J63" s="167"/>
      <c r="K63" s="177">
        <v>1980</v>
      </c>
      <c r="L63" s="177">
        <v>45</v>
      </c>
      <c r="M63" s="178" t="s">
        <v>599</v>
      </c>
      <c r="N63" s="179" t="s">
        <v>1048</v>
      </c>
      <c r="O63" s="180" t="s">
        <v>534</v>
      </c>
      <c r="P63" s="181"/>
      <c r="Q63" s="171"/>
      <c r="R63" s="171" t="s">
        <v>526</v>
      </c>
      <c r="S63" s="179" t="s">
        <v>917</v>
      </c>
      <c r="T63" s="168" t="s">
        <v>545</v>
      </c>
      <c r="U63" s="168" t="s">
        <v>1051</v>
      </c>
      <c r="V63" s="183" t="s">
        <v>526</v>
      </c>
      <c r="W63" s="288" t="s">
        <v>526</v>
      </c>
      <c r="X63" s="168" t="s">
        <v>526</v>
      </c>
      <c r="Y63" s="168" t="s">
        <v>526</v>
      </c>
      <c r="Z63" s="184">
        <v>0.375</v>
      </c>
      <c r="AA63" s="184">
        <v>0.875</v>
      </c>
      <c r="AB63" s="185" t="s">
        <v>1042</v>
      </c>
      <c r="AC63" s="185"/>
      <c r="AD63" s="186" t="s">
        <v>1050</v>
      </c>
      <c r="AE63" s="187" t="s">
        <v>961</v>
      </c>
      <c r="AF63" s="188" t="s">
        <v>530</v>
      </c>
      <c r="AG63" s="28">
        <v>1372</v>
      </c>
      <c r="AH63" s="189">
        <v>1488.98</v>
      </c>
      <c r="AI63" s="190" t="s">
        <v>592</v>
      </c>
      <c r="AJ63" s="191">
        <v>2</v>
      </c>
      <c r="AK63" s="191">
        <v>0</v>
      </c>
      <c r="AL63" s="178" t="s">
        <v>1070</v>
      </c>
      <c r="AM63" s="191" t="s">
        <v>524</v>
      </c>
      <c r="AN63" s="168" t="s">
        <v>527</v>
      </c>
      <c r="AO63" s="168" t="s">
        <v>526</v>
      </c>
      <c r="AP63" s="168" t="s">
        <v>526</v>
      </c>
      <c r="AQ63" s="168" t="s">
        <v>526</v>
      </c>
      <c r="AR63" s="168" t="s">
        <v>526</v>
      </c>
      <c r="AS63" s="192" t="s">
        <v>526</v>
      </c>
      <c r="AT63" s="168" t="s">
        <v>524</v>
      </c>
      <c r="AU63" s="168" t="s">
        <v>524</v>
      </c>
      <c r="AV63" s="168" t="s">
        <v>524</v>
      </c>
      <c r="AW63" s="168" t="s">
        <v>524</v>
      </c>
      <c r="AX63" s="168" t="s">
        <v>524</v>
      </c>
      <c r="AY63" s="168" t="s">
        <v>524</v>
      </c>
      <c r="AZ63" s="168" t="s">
        <v>524</v>
      </c>
      <c r="BA63" s="193">
        <v>150</v>
      </c>
      <c r="BB63" s="193">
        <v>0</v>
      </c>
      <c r="BC63" s="194" t="s">
        <v>524</v>
      </c>
      <c r="BD63" s="168" t="s">
        <v>524</v>
      </c>
      <c r="BE63" s="168" t="s">
        <v>524</v>
      </c>
      <c r="BF63" s="168" t="s">
        <v>527</v>
      </c>
      <c r="BG63" s="168" t="s">
        <v>524</v>
      </c>
      <c r="BH63" s="168" t="s">
        <v>524</v>
      </c>
      <c r="BI63" s="168" t="s">
        <v>524</v>
      </c>
      <c r="BJ63" s="195" t="s">
        <v>527</v>
      </c>
      <c r="BK63" s="196" t="s">
        <v>539</v>
      </c>
      <c r="BL63" s="168" t="s">
        <v>523</v>
      </c>
      <c r="BM63" s="168" t="s">
        <v>523</v>
      </c>
      <c r="BN63" s="168" t="s">
        <v>523</v>
      </c>
      <c r="BO63" s="168" t="s">
        <v>539</v>
      </c>
      <c r="BP63" s="192" t="s">
        <v>523</v>
      </c>
    </row>
    <row r="64" spans="1:68" s="3" customFormat="1" ht="23.25" customHeight="1">
      <c r="A64" s="91">
        <v>8017</v>
      </c>
      <c r="B64" s="173" t="s">
        <v>38</v>
      </c>
      <c r="C64" s="174">
        <v>2025</v>
      </c>
      <c r="D64" s="317" t="s">
        <v>1559</v>
      </c>
      <c r="E64" s="176" t="s">
        <v>1009</v>
      </c>
      <c r="F64" s="176" t="s">
        <v>1049</v>
      </c>
      <c r="G64" s="176" t="s">
        <v>1039</v>
      </c>
      <c r="H64" s="168" t="s">
        <v>600</v>
      </c>
      <c r="I64" s="167">
        <v>1991</v>
      </c>
      <c r="J64" s="167"/>
      <c r="K64" s="177">
        <v>1991</v>
      </c>
      <c r="L64" s="177">
        <v>34</v>
      </c>
      <c r="M64" s="178" t="s">
        <v>658</v>
      </c>
      <c r="N64" s="179" t="s">
        <v>1048</v>
      </c>
      <c r="O64" s="180" t="s">
        <v>556</v>
      </c>
      <c r="P64" s="181"/>
      <c r="Q64" s="171"/>
      <c r="R64" s="171" t="s">
        <v>526</v>
      </c>
      <c r="S64" s="179" t="s">
        <v>917</v>
      </c>
      <c r="T64" s="168" t="s">
        <v>545</v>
      </c>
      <c r="U64" s="168" t="s">
        <v>562</v>
      </c>
      <c r="V64" s="183" t="s">
        <v>526</v>
      </c>
      <c r="W64" s="288" t="s">
        <v>555</v>
      </c>
      <c r="X64" s="168" t="s">
        <v>526</v>
      </c>
      <c r="Y64" s="168" t="s">
        <v>526</v>
      </c>
      <c r="Z64" s="184">
        <v>0.375</v>
      </c>
      <c r="AA64" s="184">
        <v>0.875</v>
      </c>
      <c r="AB64" s="185" t="s">
        <v>1042</v>
      </c>
      <c r="AC64" s="185"/>
      <c r="AD64" s="186" t="s">
        <v>1050</v>
      </c>
      <c r="AE64" s="187" t="s">
        <v>961</v>
      </c>
      <c r="AF64" s="188" t="s">
        <v>541</v>
      </c>
      <c r="AG64" s="28">
        <v>8904</v>
      </c>
      <c r="AH64" s="189">
        <v>1438.97</v>
      </c>
      <c r="AI64" s="190" t="s">
        <v>1053</v>
      </c>
      <c r="AJ64" s="191">
        <v>1</v>
      </c>
      <c r="AK64" s="191">
        <v>0</v>
      </c>
      <c r="AL64" s="178" t="s">
        <v>553</v>
      </c>
      <c r="AM64" s="191" t="s">
        <v>527</v>
      </c>
      <c r="AN64" s="168" t="s">
        <v>526</v>
      </c>
      <c r="AO64" s="168" t="s">
        <v>526</v>
      </c>
      <c r="AP64" s="168" t="s">
        <v>526</v>
      </c>
      <c r="AQ64" s="168" t="s">
        <v>526</v>
      </c>
      <c r="AR64" s="168" t="s">
        <v>527</v>
      </c>
      <c r="AS64" s="192" t="s">
        <v>526</v>
      </c>
      <c r="AT64" s="168" t="s">
        <v>524</v>
      </c>
      <c r="AU64" s="168" t="s">
        <v>524</v>
      </c>
      <c r="AV64" s="168" t="s">
        <v>524</v>
      </c>
      <c r="AW64" s="168" t="s">
        <v>524</v>
      </c>
      <c r="AX64" s="168" t="s">
        <v>524</v>
      </c>
      <c r="AY64" s="168" t="s">
        <v>524</v>
      </c>
      <c r="AZ64" s="168" t="s">
        <v>524</v>
      </c>
      <c r="BA64" s="193">
        <v>120</v>
      </c>
      <c r="BB64" s="193">
        <v>0</v>
      </c>
      <c r="BC64" s="194" t="s">
        <v>526</v>
      </c>
      <c r="BD64" s="168" t="s">
        <v>526</v>
      </c>
      <c r="BE64" s="168" t="s">
        <v>526</v>
      </c>
      <c r="BF64" s="168" t="s">
        <v>527</v>
      </c>
      <c r="BG64" s="168" t="s">
        <v>527</v>
      </c>
      <c r="BH64" s="168" t="s">
        <v>524</v>
      </c>
      <c r="BI64" s="168" t="s">
        <v>524</v>
      </c>
      <c r="BJ64" s="195" t="s">
        <v>527</v>
      </c>
      <c r="BK64" s="196" t="s">
        <v>539</v>
      </c>
      <c r="BL64" s="168" t="s">
        <v>523</v>
      </c>
      <c r="BM64" s="168" t="s">
        <v>523</v>
      </c>
      <c r="BN64" s="168" t="s">
        <v>523</v>
      </c>
      <c r="BO64" s="168" t="s">
        <v>539</v>
      </c>
      <c r="BP64" s="192" t="s">
        <v>523</v>
      </c>
    </row>
    <row r="65" spans="1:68" s="3" customFormat="1" ht="23.25" customHeight="1">
      <c r="A65" s="91">
        <v>8013</v>
      </c>
      <c r="B65" s="173" t="s">
        <v>8</v>
      </c>
      <c r="C65" s="174">
        <v>2025</v>
      </c>
      <c r="D65" s="175" t="s">
        <v>1560</v>
      </c>
      <c r="E65" s="176" t="s">
        <v>1009</v>
      </c>
      <c r="F65" s="176" t="s">
        <v>1049</v>
      </c>
      <c r="G65" s="176" t="s">
        <v>1022</v>
      </c>
      <c r="H65" s="168" t="s">
        <v>600</v>
      </c>
      <c r="I65" s="167">
        <v>1978</v>
      </c>
      <c r="J65" s="167"/>
      <c r="K65" s="177">
        <v>1977</v>
      </c>
      <c r="L65" s="177">
        <v>48</v>
      </c>
      <c r="M65" s="178" t="s">
        <v>557</v>
      </c>
      <c r="N65" s="179" t="s">
        <v>1048</v>
      </c>
      <c r="O65" s="180" t="s">
        <v>534</v>
      </c>
      <c r="P65" s="181"/>
      <c r="Q65" s="171"/>
      <c r="R65" s="171" t="s">
        <v>526</v>
      </c>
      <c r="S65" s="179" t="s">
        <v>917</v>
      </c>
      <c r="T65" s="168" t="s">
        <v>533</v>
      </c>
      <c r="U65" s="168" t="s">
        <v>966</v>
      </c>
      <c r="V65" s="183" t="s">
        <v>1025</v>
      </c>
      <c r="W65" s="288" t="s">
        <v>526</v>
      </c>
      <c r="X65" s="168" t="s">
        <v>526</v>
      </c>
      <c r="Y65" s="168" t="s">
        <v>526</v>
      </c>
      <c r="Z65" s="184">
        <v>0.33333333333333331</v>
      </c>
      <c r="AA65" s="309" t="s">
        <v>1561</v>
      </c>
      <c r="AB65" s="185" t="s">
        <v>1020</v>
      </c>
      <c r="AC65" s="185"/>
      <c r="AD65" s="186" t="s">
        <v>1050</v>
      </c>
      <c r="AE65" s="187"/>
      <c r="AF65" s="188" t="s">
        <v>541</v>
      </c>
      <c r="AG65" s="28">
        <v>2135</v>
      </c>
      <c r="AH65" s="189">
        <v>1425</v>
      </c>
      <c r="AI65" s="190" t="s">
        <v>592</v>
      </c>
      <c r="AJ65" s="191">
        <v>1</v>
      </c>
      <c r="AK65" s="191">
        <v>0</v>
      </c>
      <c r="AL65" s="178" t="s">
        <v>553</v>
      </c>
      <c r="AM65" s="191" t="s">
        <v>524</v>
      </c>
      <c r="AN65" s="168" t="s">
        <v>527</v>
      </c>
      <c r="AO65" s="168" t="s">
        <v>526</v>
      </c>
      <c r="AP65" s="168" t="s">
        <v>527</v>
      </c>
      <c r="AQ65" s="168" t="s">
        <v>526</v>
      </c>
      <c r="AR65" s="168" t="s">
        <v>526</v>
      </c>
      <c r="AS65" s="192" t="s">
        <v>526</v>
      </c>
      <c r="AT65" s="168" t="s">
        <v>524</v>
      </c>
      <c r="AU65" s="168" t="s">
        <v>524</v>
      </c>
      <c r="AV65" s="168" t="s">
        <v>524</v>
      </c>
      <c r="AW65" s="168" t="s">
        <v>524</v>
      </c>
      <c r="AX65" s="168" t="s">
        <v>524</v>
      </c>
      <c r="AY65" s="168" t="s">
        <v>524</v>
      </c>
      <c r="AZ65" s="168" t="s">
        <v>524</v>
      </c>
      <c r="BA65" s="193">
        <v>42</v>
      </c>
      <c r="BB65" s="193">
        <v>2</v>
      </c>
      <c r="BC65" s="194" t="s">
        <v>524</v>
      </c>
      <c r="BD65" s="168" t="s">
        <v>524</v>
      </c>
      <c r="BE65" s="168" t="s">
        <v>524</v>
      </c>
      <c r="BF65" s="168" t="s">
        <v>524</v>
      </c>
      <c r="BG65" s="168" t="s">
        <v>524</v>
      </c>
      <c r="BH65" s="168" t="s">
        <v>524</v>
      </c>
      <c r="BI65" s="168" t="s">
        <v>524</v>
      </c>
      <c r="BJ65" s="195" t="s">
        <v>527</v>
      </c>
      <c r="BK65" s="196" t="s">
        <v>539</v>
      </c>
      <c r="BL65" s="168" t="s">
        <v>523</v>
      </c>
      <c r="BM65" s="168" t="s">
        <v>523</v>
      </c>
      <c r="BN65" s="168" t="s">
        <v>523</v>
      </c>
      <c r="BO65" s="168" t="s">
        <v>523</v>
      </c>
      <c r="BP65" s="192" t="s">
        <v>523</v>
      </c>
    </row>
    <row r="66" spans="1:68" s="3" customFormat="1" ht="23.25" customHeight="1">
      <c r="A66" s="91">
        <v>8006</v>
      </c>
      <c r="B66" s="173" t="s">
        <v>32</v>
      </c>
      <c r="C66" s="174">
        <v>2025</v>
      </c>
      <c r="D66" s="175" t="s">
        <v>1526</v>
      </c>
      <c r="E66" s="176" t="s">
        <v>1009</v>
      </c>
      <c r="F66" s="176" t="s">
        <v>1049</v>
      </c>
      <c r="G66" s="176" t="s">
        <v>1039</v>
      </c>
      <c r="H66" s="168" t="s">
        <v>600</v>
      </c>
      <c r="I66" s="167">
        <v>1987</v>
      </c>
      <c r="J66" s="167"/>
      <c r="K66" s="177">
        <v>1987</v>
      </c>
      <c r="L66" s="177">
        <v>38</v>
      </c>
      <c r="M66" s="178" t="s">
        <v>659</v>
      </c>
      <c r="N66" s="179" t="s">
        <v>1048</v>
      </c>
      <c r="O66" s="180" t="s">
        <v>556</v>
      </c>
      <c r="P66" s="181"/>
      <c r="Q66" s="171"/>
      <c r="R66" s="171" t="s">
        <v>526</v>
      </c>
      <c r="S66" s="179" t="s">
        <v>917</v>
      </c>
      <c r="T66" s="168" t="s">
        <v>1037</v>
      </c>
      <c r="U66" s="168" t="s">
        <v>562</v>
      </c>
      <c r="V66" s="183" t="s">
        <v>526</v>
      </c>
      <c r="W66" s="183" t="s">
        <v>526</v>
      </c>
      <c r="X66" s="168" t="s">
        <v>526</v>
      </c>
      <c r="Y66" s="168" t="s">
        <v>526</v>
      </c>
      <c r="Z66" s="184">
        <v>0.375</v>
      </c>
      <c r="AA66" s="184">
        <v>0.875</v>
      </c>
      <c r="AB66" s="185" t="s">
        <v>1527</v>
      </c>
      <c r="AC66" s="185"/>
      <c r="AD66" s="186" t="s">
        <v>1050</v>
      </c>
      <c r="AE66" s="187" t="s">
        <v>1528</v>
      </c>
      <c r="AF66" s="188" t="s">
        <v>774</v>
      </c>
      <c r="AG66" s="28">
        <v>1816</v>
      </c>
      <c r="AH66" s="189">
        <v>1367</v>
      </c>
      <c r="AI66" s="190" t="s">
        <v>1069</v>
      </c>
      <c r="AJ66" s="191">
        <v>1</v>
      </c>
      <c r="AK66" s="191">
        <v>0</v>
      </c>
      <c r="AL66" s="178" t="s">
        <v>1034</v>
      </c>
      <c r="AM66" s="191" t="s">
        <v>527</v>
      </c>
      <c r="AN66" s="168" t="s">
        <v>527</v>
      </c>
      <c r="AO66" s="168" t="s">
        <v>527</v>
      </c>
      <c r="AP66" s="168" t="s">
        <v>527</v>
      </c>
      <c r="AQ66" s="168" t="s">
        <v>527</v>
      </c>
      <c r="AR66" s="168" t="s">
        <v>526</v>
      </c>
      <c r="AS66" s="192" t="s">
        <v>585</v>
      </c>
      <c r="AT66" s="168" t="s">
        <v>524</v>
      </c>
      <c r="AU66" s="168" t="s">
        <v>524</v>
      </c>
      <c r="AV66" s="168" t="s">
        <v>527</v>
      </c>
      <c r="AW66" s="168" t="s">
        <v>527</v>
      </c>
      <c r="AX66" s="168" t="s">
        <v>524</v>
      </c>
      <c r="AY66" s="168" t="s">
        <v>524</v>
      </c>
      <c r="AZ66" s="168" t="s">
        <v>524</v>
      </c>
      <c r="BA66" s="193">
        <v>197</v>
      </c>
      <c r="BB66" s="193">
        <v>0</v>
      </c>
      <c r="BC66" s="194" t="s">
        <v>526</v>
      </c>
      <c r="BD66" s="168" t="s">
        <v>524</v>
      </c>
      <c r="BE66" s="168" t="s">
        <v>527</v>
      </c>
      <c r="BF66" s="168" t="s">
        <v>527</v>
      </c>
      <c r="BG66" s="168" t="s">
        <v>527</v>
      </c>
      <c r="BH66" s="194" t="s">
        <v>524</v>
      </c>
      <c r="BI66" s="168" t="s">
        <v>524</v>
      </c>
      <c r="BJ66" s="195" t="s">
        <v>527</v>
      </c>
      <c r="BK66" s="196" t="s">
        <v>539</v>
      </c>
      <c r="BL66" s="168" t="s">
        <v>523</v>
      </c>
      <c r="BM66" s="168" t="s">
        <v>523</v>
      </c>
      <c r="BN66" s="168" t="s">
        <v>523</v>
      </c>
      <c r="BO66" s="168" t="s">
        <v>539</v>
      </c>
      <c r="BP66" s="192" t="s">
        <v>539</v>
      </c>
    </row>
    <row r="67" spans="1:68" s="3" customFormat="1" ht="23.25" customHeight="1">
      <c r="A67" s="91">
        <v>8018</v>
      </c>
      <c r="B67" s="173" t="s">
        <v>33</v>
      </c>
      <c r="C67" s="174">
        <v>2025</v>
      </c>
      <c r="D67" s="175" t="s">
        <v>1529</v>
      </c>
      <c r="E67" s="176" t="s">
        <v>1009</v>
      </c>
      <c r="F67" s="176" t="s">
        <v>1049</v>
      </c>
      <c r="G67" s="176" t="s">
        <v>1039</v>
      </c>
      <c r="H67" s="168" t="s">
        <v>1530</v>
      </c>
      <c r="I67" s="167">
        <v>1995</v>
      </c>
      <c r="J67" s="167"/>
      <c r="K67" s="177">
        <v>1991</v>
      </c>
      <c r="L67" s="177">
        <v>34</v>
      </c>
      <c r="M67" s="178" t="s">
        <v>536</v>
      </c>
      <c r="N67" s="179" t="s">
        <v>1048</v>
      </c>
      <c r="O67" s="180" t="s">
        <v>534</v>
      </c>
      <c r="P67" s="181"/>
      <c r="Q67" s="171"/>
      <c r="R67" s="171" t="s">
        <v>526</v>
      </c>
      <c r="S67" s="179" t="s">
        <v>917</v>
      </c>
      <c r="T67" s="168" t="s">
        <v>1519</v>
      </c>
      <c r="U67" s="168" t="s">
        <v>1531</v>
      </c>
      <c r="V67" s="183" t="s">
        <v>526</v>
      </c>
      <c r="W67" s="183" t="s">
        <v>526</v>
      </c>
      <c r="X67" s="168" t="s">
        <v>1532</v>
      </c>
      <c r="Y67" s="168" t="s">
        <v>526</v>
      </c>
      <c r="Z67" s="184">
        <v>0.375</v>
      </c>
      <c r="AA67" s="184">
        <v>0.875</v>
      </c>
      <c r="AB67" s="185" t="s">
        <v>1527</v>
      </c>
      <c r="AC67" s="185"/>
      <c r="AD67" s="186" t="s">
        <v>1533</v>
      </c>
      <c r="AE67" s="187" t="s">
        <v>1528</v>
      </c>
      <c r="AF67" s="188" t="s">
        <v>541</v>
      </c>
      <c r="AG67" s="28">
        <v>1106</v>
      </c>
      <c r="AH67" s="189">
        <v>1137.8800000000001</v>
      </c>
      <c r="AI67" s="190" t="s">
        <v>601</v>
      </c>
      <c r="AJ67" s="191">
        <v>1</v>
      </c>
      <c r="AK67" s="191">
        <v>0</v>
      </c>
      <c r="AL67" s="178" t="s">
        <v>1525</v>
      </c>
      <c r="AM67" s="191" t="s">
        <v>527</v>
      </c>
      <c r="AN67" s="168" t="s">
        <v>527</v>
      </c>
      <c r="AO67" s="168" t="s">
        <v>526</v>
      </c>
      <c r="AP67" s="168" t="s">
        <v>527</v>
      </c>
      <c r="AQ67" s="168" t="s">
        <v>526</v>
      </c>
      <c r="AR67" s="168" t="s">
        <v>526</v>
      </c>
      <c r="AS67" s="192" t="s">
        <v>526</v>
      </c>
      <c r="AT67" s="168" t="s">
        <v>524</v>
      </c>
      <c r="AU67" s="168" t="s">
        <v>524</v>
      </c>
      <c r="AV67" s="168" t="s">
        <v>527</v>
      </c>
      <c r="AW67" s="168" t="s">
        <v>524</v>
      </c>
      <c r="AX67" s="168" t="s">
        <v>524</v>
      </c>
      <c r="AY67" s="168" t="s">
        <v>524</v>
      </c>
      <c r="AZ67" s="168" t="s">
        <v>524</v>
      </c>
      <c r="BA67" s="193">
        <v>70</v>
      </c>
      <c r="BB67" s="193">
        <v>0</v>
      </c>
      <c r="BC67" s="194" t="s">
        <v>524</v>
      </c>
      <c r="BD67" s="168" t="s">
        <v>527</v>
      </c>
      <c r="BE67" s="168" t="s">
        <v>527</v>
      </c>
      <c r="BF67" s="168" t="s">
        <v>524</v>
      </c>
      <c r="BG67" s="168" t="s">
        <v>524</v>
      </c>
      <c r="BH67" s="194" t="s">
        <v>524</v>
      </c>
      <c r="BI67" s="168" t="s">
        <v>524</v>
      </c>
      <c r="BJ67" s="195" t="s">
        <v>527</v>
      </c>
      <c r="BK67" s="196" t="s">
        <v>539</v>
      </c>
      <c r="BL67" s="168" t="s">
        <v>523</v>
      </c>
      <c r="BM67" s="168" t="s">
        <v>523</v>
      </c>
      <c r="BN67" s="168" t="s">
        <v>523</v>
      </c>
      <c r="BO67" s="168" t="s">
        <v>539</v>
      </c>
      <c r="BP67" s="192" t="s">
        <v>523</v>
      </c>
    </row>
    <row r="68" spans="1:68" s="3" customFormat="1" ht="23.25" customHeight="1">
      <c r="A68" s="91">
        <v>8007</v>
      </c>
      <c r="B68" s="173" t="s">
        <v>35</v>
      </c>
      <c r="C68" s="174">
        <v>2025</v>
      </c>
      <c r="D68" s="175" t="s">
        <v>815</v>
      </c>
      <c r="E68" s="176" t="s">
        <v>1009</v>
      </c>
      <c r="F68" s="176" t="s">
        <v>1049</v>
      </c>
      <c r="G68" s="176" t="s">
        <v>1039</v>
      </c>
      <c r="H68" s="168" t="s">
        <v>600</v>
      </c>
      <c r="I68" s="167">
        <v>1988</v>
      </c>
      <c r="J68" s="167"/>
      <c r="K68" s="177">
        <v>1988</v>
      </c>
      <c r="L68" s="177">
        <v>37</v>
      </c>
      <c r="M68" s="178" t="s">
        <v>656</v>
      </c>
      <c r="N68" s="179" t="s">
        <v>1048</v>
      </c>
      <c r="O68" s="180" t="s">
        <v>534</v>
      </c>
      <c r="P68" s="181"/>
      <c r="Q68" s="171"/>
      <c r="R68" s="171" t="s">
        <v>526</v>
      </c>
      <c r="S68" s="179" t="s">
        <v>917</v>
      </c>
      <c r="T68" s="168" t="s">
        <v>545</v>
      </c>
      <c r="U68" s="168" t="s">
        <v>724</v>
      </c>
      <c r="V68" s="183" t="s">
        <v>526</v>
      </c>
      <c r="W68" s="183" t="s">
        <v>526</v>
      </c>
      <c r="X68" s="191" t="s">
        <v>526</v>
      </c>
      <c r="Y68" s="168" t="s">
        <v>526</v>
      </c>
      <c r="Z68" s="184">
        <v>0.375</v>
      </c>
      <c r="AA68" s="184">
        <v>0.875</v>
      </c>
      <c r="AB68" s="185"/>
      <c r="AC68" s="185"/>
      <c r="AD68" s="186" t="s">
        <v>1050</v>
      </c>
      <c r="AE68" s="187"/>
      <c r="AF68" s="188" t="s">
        <v>541</v>
      </c>
      <c r="AG68" s="28">
        <v>6585</v>
      </c>
      <c r="AH68" s="189">
        <v>988</v>
      </c>
      <c r="AI68" s="190" t="s">
        <v>540</v>
      </c>
      <c r="AJ68" s="191">
        <v>1</v>
      </c>
      <c r="AK68" s="191">
        <v>0</v>
      </c>
      <c r="AL68" s="178" t="s">
        <v>528</v>
      </c>
      <c r="AM68" s="191" t="s">
        <v>527</v>
      </c>
      <c r="AN68" s="168" t="s">
        <v>526</v>
      </c>
      <c r="AO68" s="168" t="s">
        <v>526</v>
      </c>
      <c r="AP68" s="168" t="s">
        <v>526</v>
      </c>
      <c r="AQ68" s="168" t="s">
        <v>526</v>
      </c>
      <c r="AR68" s="168" t="s">
        <v>527</v>
      </c>
      <c r="AS68" s="192" t="s">
        <v>526</v>
      </c>
      <c r="AT68" s="168" t="s">
        <v>524</v>
      </c>
      <c r="AU68" s="168" t="s">
        <v>524</v>
      </c>
      <c r="AV68" s="168" t="s">
        <v>527</v>
      </c>
      <c r="AW68" s="168" t="s">
        <v>524</v>
      </c>
      <c r="AX68" s="168" t="s">
        <v>524</v>
      </c>
      <c r="AY68" s="168" t="s">
        <v>524</v>
      </c>
      <c r="AZ68" s="168" t="s">
        <v>524</v>
      </c>
      <c r="BA68" s="193">
        <v>30</v>
      </c>
      <c r="BB68" s="193">
        <v>0</v>
      </c>
      <c r="BC68" s="194" t="s">
        <v>526</v>
      </c>
      <c r="BD68" s="168" t="s">
        <v>524</v>
      </c>
      <c r="BE68" s="168" t="s">
        <v>524</v>
      </c>
      <c r="BF68" s="168" t="s">
        <v>527</v>
      </c>
      <c r="BG68" s="168" t="s">
        <v>527</v>
      </c>
      <c r="BH68" s="168" t="s">
        <v>524</v>
      </c>
      <c r="BI68" s="168" t="s">
        <v>524</v>
      </c>
      <c r="BJ68" s="195" t="s">
        <v>527</v>
      </c>
      <c r="BK68" s="196" t="s">
        <v>539</v>
      </c>
      <c r="BL68" s="168" t="s">
        <v>523</v>
      </c>
      <c r="BM68" s="168" t="s">
        <v>523</v>
      </c>
      <c r="BN68" s="168" t="s">
        <v>523</v>
      </c>
      <c r="BO68" s="168" t="s">
        <v>523</v>
      </c>
      <c r="BP68" s="192" t="s">
        <v>523</v>
      </c>
    </row>
    <row r="69" spans="1:68" s="3" customFormat="1" ht="23.25" customHeight="1">
      <c r="A69" s="91">
        <v>8008</v>
      </c>
      <c r="B69" s="173" t="s">
        <v>34</v>
      </c>
      <c r="C69" s="174">
        <v>2025</v>
      </c>
      <c r="D69" s="175" t="s">
        <v>1562</v>
      </c>
      <c r="E69" s="176" t="s">
        <v>1009</v>
      </c>
      <c r="F69" s="176" t="s">
        <v>1049</v>
      </c>
      <c r="G69" s="176" t="s">
        <v>1039</v>
      </c>
      <c r="H69" s="168" t="s">
        <v>600</v>
      </c>
      <c r="I69" s="167">
        <v>1991</v>
      </c>
      <c r="J69" s="167"/>
      <c r="K69" s="177">
        <v>1991</v>
      </c>
      <c r="L69" s="177">
        <v>34</v>
      </c>
      <c r="M69" s="178" t="s">
        <v>659</v>
      </c>
      <c r="N69" s="179" t="s">
        <v>1048</v>
      </c>
      <c r="O69" s="180" t="s">
        <v>534</v>
      </c>
      <c r="P69" s="181"/>
      <c r="Q69" s="171"/>
      <c r="R69" s="171" t="s">
        <v>526</v>
      </c>
      <c r="S69" s="179" t="s">
        <v>917</v>
      </c>
      <c r="T69" s="168" t="s">
        <v>545</v>
      </c>
      <c r="U69" s="168" t="s">
        <v>724</v>
      </c>
      <c r="V69" s="183" t="s">
        <v>526</v>
      </c>
      <c r="W69" s="183" t="s">
        <v>526</v>
      </c>
      <c r="X69" s="168" t="s">
        <v>526</v>
      </c>
      <c r="Y69" s="168" t="s">
        <v>526</v>
      </c>
      <c r="Z69" s="184">
        <v>0.375</v>
      </c>
      <c r="AA69" s="184">
        <v>0.875</v>
      </c>
      <c r="AB69" s="185"/>
      <c r="AC69" s="185"/>
      <c r="AD69" s="186" t="s">
        <v>1050</v>
      </c>
      <c r="AE69" s="187" t="s">
        <v>1068</v>
      </c>
      <c r="AF69" s="188" t="s">
        <v>541</v>
      </c>
      <c r="AG69" s="28">
        <v>2021</v>
      </c>
      <c r="AH69" s="189">
        <v>988</v>
      </c>
      <c r="AI69" s="190" t="s">
        <v>601</v>
      </c>
      <c r="AJ69" s="191">
        <v>1</v>
      </c>
      <c r="AK69" s="191">
        <v>0</v>
      </c>
      <c r="AL69" s="178" t="s">
        <v>528</v>
      </c>
      <c r="AM69" s="191" t="s">
        <v>527</v>
      </c>
      <c r="AN69" s="168" t="s">
        <v>526</v>
      </c>
      <c r="AO69" s="168" t="s">
        <v>526</v>
      </c>
      <c r="AP69" s="168" t="s">
        <v>526</v>
      </c>
      <c r="AQ69" s="168" t="s">
        <v>526</v>
      </c>
      <c r="AR69" s="168" t="s">
        <v>527</v>
      </c>
      <c r="AS69" s="192" t="s">
        <v>526</v>
      </c>
      <c r="AT69" s="168" t="s">
        <v>524</v>
      </c>
      <c r="AU69" s="168" t="s">
        <v>524</v>
      </c>
      <c r="AV69" s="168" t="s">
        <v>527</v>
      </c>
      <c r="AW69" s="168" t="s">
        <v>524</v>
      </c>
      <c r="AX69" s="168" t="s">
        <v>524</v>
      </c>
      <c r="AY69" s="168" t="s">
        <v>524</v>
      </c>
      <c r="AZ69" s="168" t="s">
        <v>524</v>
      </c>
      <c r="BA69" s="193">
        <v>15</v>
      </c>
      <c r="BB69" s="193">
        <v>0</v>
      </c>
      <c r="BC69" s="194" t="s">
        <v>526</v>
      </c>
      <c r="BD69" s="168" t="s">
        <v>524</v>
      </c>
      <c r="BE69" s="168" t="s">
        <v>524</v>
      </c>
      <c r="BF69" s="168" t="s">
        <v>527</v>
      </c>
      <c r="BG69" s="168" t="s">
        <v>524</v>
      </c>
      <c r="BH69" s="168" t="s">
        <v>524</v>
      </c>
      <c r="BI69" s="168" t="s">
        <v>524</v>
      </c>
      <c r="BJ69" s="195" t="s">
        <v>527</v>
      </c>
      <c r="BK69" s="196" t="s">
        <v>539</v>
      </c>
      <c r="BL69" s="168" t="s">
        <v>523</v>
      </c>
      <c r="BM69" s="168" t="s">
        <v>523</v>
      </c>
      <c r="BN69" s="168" t="s">
        <v>523</v>
      </c>
      <c r="BO69" s="168" t="s">
        <v>523</v>
      </c>
      <c r="BP69" s="192" t="s">
        <v>523</v>
      </c>
    </row>
    <row r="70" spans="1:68" s="3" customFormat="1" ht="23.25" customHeight="1">
      <c r="A70" s="91">
        <v>8064</v>
      </c>
      <c r="B70" s="173" t="s">
        <v>37</v>
      </c>
      <c r="C70" s="174">
        <v>2025</v>
      </c>
      <c r="D70" s="175" t="s">
        <v>1555</v>
      </c>
      <c r="E70" s="176" t="s">
        <v>1009</v>
      </c>
      <c r="F70" s="176" t="s">
        <v>1049</v>
      </c>
      <c r="G70" s="176" t="s">
        <v>1039</v>
      </c>
      <c r="H70" s="168" t="s">
        <v>600</v>
      </c>
      <c r="I70" s="167">
        <v>1977</v>
      </c>
      <c r="J70" s="167"/>
      <c r="K70" s="177">
        <v>1977</v>
      </c>
      <c r="L70" s="177">
        <v>48</v>
      </c>
      <c r="M70" s="178" t="s">
        <v>658</v>
      </c>
      <c r="N70" s="179" t="s">
        <v>1048</v>
      </c>
      <c r="O70" s="180" t="s">
        <v>556</v>
      </c>
      <c r="P70" s="181"/>
      <c r="Q70" s="171"/>
      <c r="R70" s="171" t="s">
        <v>526</v>
      </c>
      <c r="S70" s="179" t="s">
        <v>917</v>
      </c>
      <c r="T70" s="168" t="s">
        <v>545</v>
      </c>
      <c r="U70" s="168" t="s">
        <v>562</v>
      </c>
      <c r="V70" s="183" t="s">
        <v>526</v>
      </c>
      <c r="W70" s="183" t="s">
        <v>555</v>
      </c>
      <c r="X70" s="168" t="s">
        <v>526</v>
      </c>
      <c r="Y70" s="168" t="s">
        <v>526</v>
      </c>
      <c r="Z70" s="184">
        <v>0.375</v>
      </c>
      <c r="AA70" s="184">
        <v>0.66666666666666663</v>
      </c>
      <c r="AB70" s="185"/>
      <c r="AC70" s="185"/>
      <c r="AD70" s="186" t="s">
        <v>1062</v>
      </c>
      <c r="AE70" s="187"/>
      <c r="AF70" s="188" t="s">
        <v>541</v>
      </c>
      <c r="AG70" s="193">
        <v>19262</v>
      </c>
      <c r="AH70" s="189">
        <v>970</v>
      </c>
      <c r="AI70" s="190" t="s">
        <v>1067</v>
      </c>
      <c r="AJ70" s="191">
        <v>2</v>
      </c>
      <c r="AK70" s="191">
        <v>0</v>
      </c>
      <c r="AL70" s="178" t="s">
        <v>553</v>
      </c>
      <c r="AM70" s="191" t="s">
        <v>524</v>
      </c>
      <c r="AN70" s="168" t="s">
        <v>526</v>
      </c>
      <c r="AO70" s="168" t="s">
        <v>527</v>
      </c>
      <c r="AP70" s="168" t="s">
        <v>526</v>
      </c>
      <c r="AQ70" s="168" t="s">
        <v>526</v>
      </c>
      <c r="AR70" s="168" t="s">
        <v>527</v>
      </c>
      <c r="AS70" s="192" t="s">
        <v>585</v>
      </c>
      <c r="AT70" s="168" t="s">
        <v>524</v>
      </c>
      <c r="AU70" s="168" t="s">
        <v>524</v>
      </c>
      <c r="AV70" s="168" t="s">
        <v>524</v>
      </c>
      <c r="AW70" s="168" t="s">
        <v>524</v>
      </c>
      <c r="AX70" s="168" t="s">
        <v>524</v>
      </c>
      <c r="AY70" s="168" t="s">
        <v>524</v>
      </c>
      <c r="AZ70" s="168" t="s">
        <v>524</v>
      </c>
      <c r="BA70" s="193">
        <v>120</v>
      </c>
      <c r="BB70" s="193">
        <v>0</v>
      </c>
      <c r="BC70" s="194" t="s">
        <v>524</v>
      </c>
      <c r="BD70" s="168" t="s">
        <v>524</v>
      </c>
      <c r="BE70" s="168" t="s">
        <v>524</v>
      </c>
      <c r="BF70" s="168" t="s">
        <v>524</v>
      </c>
      <c r="BG70" s="168" t="s">
        <v>527</v>
      </c>
      <c r="BH70" s="194" t="s">
        <v>524</v>
      </c>
      <c r="BI70" s="168" t="s">
        <v>524</v>
      </c>
      <c r="BJ70" s="195" t="s">
        <v>527</v>
      </c>
      <c r="BK70" s="196" t="s">
        <v>539</v>
      </c>
      <c r="BL70" s="168" t="s">
        <v>523</v>
      </c>
      <c r="BM70" s="168" t="s">
        <v>523</v>
      </c>
      <c r="BN70" s="168" t="s">
        <v>523</v>
      </c>
      <c r="BO70" s="168" t="s">
        <v>539</v>
      </c>
      <c r="BP70" s="192" t="s">
        <v>523</v>
      </c>
    </row>
    <row r="71" spans="1:68" s="3" customFormat="1" ht="23.25" customHeight="1">
      <c r="A71" s="91">
        <v>8011</v>
      </c>
      <c r="B71" s="173" t="s">
        <v>22</v>
      </c>
      <c r="C71" s="174">
        <v>2025</v>
      </c>
      <c r="D71" s="175" t="s">
        <v>1563</v>
      </c>
      <c r="E71" s="176" t="s">
        <v>1009</v>
      </c>
      <c r="F71" s="176" t="s">
        <v>1049</v>
      </c>
      <c r="G71" s="176" t="s">
        <v>1059</v>
      </c>
      <c r="H71" s="168" t="s">
        <v>600</v>
      </c>
      <c r="I71" s="167">
        <v>1985</v>
      </c>
      <c r="J71" s="167"/>
      <c r="K71" s="177">
        <v>1984</v>
      </c>
      <c r="L71" s="177">
        <v>41</v>
      </c>
      <c r="M71" s="178" t="s">
        <v>563</v>
      </c>
      <c r="N71" s="179" t="s">
        <v>1048</v>
      </c>
      <c r="O71" s="180" t="s">
        <v>534</v>
      </c>
      <c r="P71" s="181"/>
      <c r="Q71" s="171"/>
      <c r="R71" s="171" t="s">
        <v>526</v>
      </c>
      <c r="S71" s="179" t="s">
        <v>917</v>
      </c>
      <c r="T71" s="168" t="s">
        <v>545</v>
      </c>
      <c r="U71" s="168" t="s">
        <v>562</v>
      </c>
      <c r="V71" s="183" t="s">
        <v>526</v>
      </c>
      <c r="W71" s="183" t="s">
        <v>526</v>
      </c>
      <c r="X71" s="168" t="s">
        <v>593</v>
      </c>
      <c r="Y71" s="168" t="s">
        <v>526</v>
      </c>
      <c r="Z71" s="184">
        <v>0.375</v>
      </c>
      <c r="AA71" s="184">
        <v>0.875</v>
      </c>
      <c r="AB71" s="185" t="s">
        <v>962</v>
      </c>
      <c r="AC71" s="185"/>
      <c r="AD71" s="186" t="s">
        <v>1050</v>
      </c>
      <c r="AE71" s="187"/>
      <c r="AF71" s="188" t="s">
        <v>530</v>
      </c>
      <c r="AG71" s="28">
        <v>1122</v>
      </c>
      <c r="AH71" s="189">
        <v>965.79</v>
      </c>
      <c r="AI71" s="190" t="s">
        <v>540</v>
      </c>
      <c r="AJ71" s="191">
        <v>1</v>
      </c>
      <c r="AK71" s="191">
        <v>0</v>
      </c>
      <c r="AL71" s="178" t="s">
        <v>528</v>
      </c>
      <c r="AM71" s="191" t="s">
        <v>527</v>
      </c>
      <c r="AN71" s="168" t="s">
        <v>527</v>
      </c>
      <c r="AO71" s="168" t="s">
        <v>527</v>
      </c>
      <c r="AP71" s="168" t="s">
        <v>527</v>
      </c>
      <c r="AQ71" s="168" t="s">
        <v>526</v>
      </c>
      <c r="AR71" s="168" t="s">
        <v>526</v>
      </c>
      <c r="AS71" s="192" t="s">
        <v>585</v>
      </c>
      <c r="AT71" s="168" t="s">
        <v>524</v>
      </c>
      <c r="AU71" s="168" t="s">
        <v>524</v>
      </c>
      <c r="AV71" s="168" t="s">
        <v>568</v>
      </c>
      <c r="AW71" s="168" t="s">
        <v>524</v>
      </c>
      <c r="AX71" s="168" t="s">
        <v>524</v>
      </c>
      <c r="AY71" s="168" t="s">
        <v>524</v>
      </c>
      <c r="AZ71" s="168" t="s">
        <v>524</v>
      </c>
      <c r="BA71" s="193">
        <v>15</v>
      </c>
      <c r="BB71" s="193">
        <v>1</v>
      </c>
      <c r="BC71" s="194" t="s">
        <v>526</v>
      </c>
      <c r="BD71" s="168" t="s">
        <v>526</v>
      </c>
      <c r="BE71" s="168" t="s">
        <v>527</v>
      </c>
      <c r="BF71" s="168" t="s">
        <v>527</v>
      </c>
      <c r="BG71" s="168" t="s">
        <v>527</v>
      </c>
      <c r="BH71" s="168" t="s">
        <v>524</v>
      </c>
      <c r="BI71" s="168" t="s">
        <v>524</v>
      </c>
      <c r="BJ71" s="195" t="s">
        <v>527</v>
      </c>
      <c r="BK71" s="196" t="s">
        <v>539</v>
      </c>
      <c r="BL71" s="168" t="s">
        <v>523</v>
      </c>
      <c r="BM71" s="168" t="s">
        <v>523</v>
      </c>
      <c r="BN71" s="168" t="s">
        <v>523</v>
      </c>
      <c r="BO71" s="168" t="s">
        <v>523</v>
      </c>
      <c r="BP71" s="192" t="s">
        <v>523</v>
      </c>
    </row>
    <row r="72" spans="1:68" s="3" customFormat="1" ht="23.25" customHeight="1">
      <c r="A72" s="91">
        <v>8084</v>
      </c>
      <c r="B72" s="173" t="s">
        <v>298</v>
      </c>
      <c r="C72" s="174">
        <v>2025</v>
      </c>
      <c r="D72" s="175" t="s">
        <v>1564</v>
      </c>
      <c r="E72" s="176" t="s">
        <v>1009</v>
      </c>
      <c r="F72" s="176" t="s">
        <v>1049</v>
      </c>
      <c r="G72" s="176" t="s">
        <v>1059</v>
      </c>
      <c r="H72" s="168" t="s">
        <v>600</v>
      </c>
      <c r="I72" s="167">
        <v>1989</v>
      </c>
      <c r="J72" s="167"/>
      <c r="K72" s="177">
        <v>1988</v>
      </c>
      <c r="L72" s="177">
        <v>37</v>
      </c>
      <c r="M72" s="178" t="s">
        <v>563</v>
      </c>
      <c r="N72" s="179" t="s">
        <v>1048</v>
      </c>
      <c r="O72" s="180" t="s">
        <v>556</v>
      </c>
      <c r="P72" s="181"/>
      <c r="Q72" s="171"/>
      <c r="R72" s="171" t="s">
        <v>526</v>
      </c>
      <c r="S72" s="179" t="s">
        <v>917</v>
      </c>
      <c r="T72" s="168" t="s">
        <v>533</v>
      </c>
      <c r="U72" s="168" t="s">
        <v>562</v>
      </c>
      <c r="V72" s="183" t="s">
        <v>526</v>
      </c>
      <c r="W72" s="183" t="s">
        <v>526</v>
      </c>
      <c r="X72" s="191" t="s">
        <v>526</v>
      </c>
      <c r="Y72" s="168" t="s">
        <v>526</v>
      </c>
      <c r="Z72" s="184">
        <v>0.375</v>
      </c>
      <c r="AA72" s="184">
        <v>0.875</v>
      </c>
      <c r="AB72" s="185"/>
      <c r="AC72" s="185"/>
      <c r="AD72" s="186" t="s">
        <v>1064</v>
      </c>
      <c r="AE72" s="187"/>
      <c r="AF72" s="188" t="s">
        <v>530</v>
      </c>
      <c r="AG72" s="28">
        <v>1016</v>
      </c>
      <c r="AH72" s="189">
        <v>947.84</v>
      </c>
      <c r="AI72" s="190" t="s">
        <v>601</v>
      </c>
      <c r="AJ72" s="191">
        <v>1</v>
      </c>
      <c r="AK72" s="191">
        <v>0</v>
      </c>
      <c r="AL72" s="178" t="s">
        <v>528</v>
      </c>
      <c r="AM72" s="191" t="s">
        <v>527</v>
      </c>
      <c r="AN72" s="168" t="s">
        <v>526</v>
      </c>
      <c r="AO72" s="168" t="s">
        <v>526</v>
      </c>
      <c r="AP72" s="168" t="s">
        <v>526</v>
      </c>
      <c r="AQ72" s="168" t="s">
        <v>526</v>
      </c>
      <c r="AR72" s="168" t="s">
        <v>526</v>
      </c>
      <c r="AS72" s="192" t="s">
        <v>526</v>
      </c>
      <c r="AT72" s="168" t="s">
        <v>524</v>
      </c>
      <c r="AU72" s="168" t="s">
        <v>524</v>
      </c>
      <c r="AV72" s="168" t="s">
        <v>568</v>
      </c>
      <c r="AW72" s="168" t="s">
        <v>524</v>
      </c>
      <c r="AX72" s="168" t="s">
        <v>524</v>
      </c>
      <c r="AY72" s="168" t="s">
        <v>524</v>
      </c>
      <c r="AZ72" s="168" t="s">
        <v>524</v>
      </c>
      <c r="BA72" s="193">
        <v>0</v>
      </c>
      <c r="BB72" s="193">
        <v>0</v>
      </c>
      <c r="BC72" s="194" t="s">
        <v>526</v>
      </c>
      <c r="BD72" s="168" t="s">
        <v>526</v>
      </c>
      <c r="BE72" s="168" t="s">
        <v>526</v>
      </c>
      <c r="BF72" s="168" t="s">
        <v>524</v>
      </c>
      <c r="BG72" s="168" t="s">
        <v>524</v>
      </c>
      <c r="BH72" s="194" t="s">
        <v>524</v>
      </c>
      <c r="BI72" s="168" t="s">
        <v>524</v>
      </c>
      <c r="BJ72" s="195" t="s">
        <v>524</v>
      </c>
      <c r="BK72" s="196" t="s">
        <v>523</v>
      </c>
      <c r="BL72" s="168" t="s">
        <v>523</v>
      </c>
      <c r="BM72" s="168" t="s">
        <v>523</v>
      </c>
      <c r="BN72" s="168" t="s">
        <v>523</v>
      </c>
      <c r="BO72" s="168" t="s">
        <v>523</v>
      </c>
      <c r="BP72" s="192" t="s">
        <v>523</v>
      </c>
    </row>
    <row r="73" spans="1:68" s="3" customFormat="1" ht="23.25" customHeight="1">
      <c r="A73" s="91">
        <v>8012</v>
      </c>
      <c r="B73" s="173" t="s">
        <v>20</v>
      </c>
      <c r="C73" s="174">
        <v>2025</v>
      </c>
      <c r="D73" s="175" t="s">
        <v>1565</v>
      </c>
      <c r="E73" s="176" t="s">
        <v>1009</v>
      </c>
      <c r="F73" s="176" t="s">
        <v>1049</v>
      </c>
      <c r="G73" s="176" t="s">
        <v>1059</v>
      </c>
      <c r="H73" s="168" t="s">
        <v>600</v>
      </c>
      <c r="I73" s="167">
        <v>1982</v>
      </c>
      <c r="J73" s="167"/>
      <c r="K73" s="177">
        <v>1982</v>
      </c>
      <c r="L73" s="177">
        <v>43</v>
      </c>
      <c r="M73" s="178" t="s">
        <v>563</v>
      </c>
      <c r="N73" s="179" t="s">
        <v>1048</v>
      </c>
      <c r="O73" s="180" t="s">
        <v>534</v>
      </c>
      <c r="P73" s="181"/>
      <c r="Q73" s="171"/>
      <c r="R73" s="171" t="s">
        <v>526</v>
      </c>
      <c r="S73" s="179" t="s">
        <v>917</v>
      </c>
      <c r="T73" s="168" t="s">
        <v>533</v>
      </c>
      <c r="U73" s="168" t="s">
        <v>562</v>
      </c>
      <c r="V73" s="183" t="s">
        <v>526</v>
      </c>
      <c r="W73" s="183" t="s">
        <v>526</v>
      </c>
      <c r="X73" s="168" t="s">
        <v>526</v>
      </c>
      <c r="Y73" s="168" t="s">
        <v>526</v>
      </c>
      <c r="Z73" s="184">
        <v>0.375</v>
      </c>
      <c r="AA73" s="184">
        <v>0.875</v>
      </c>
      <c r="AB73" s="185" t="s">
        <v>962</v>
      </c>
      <c r="AC73" s="185"/>
      <c r="AD73" s="186" t="s">
        <v>1050</v>
      </c>
      <c r="AE73" s="187"/>
      <c r="AF73" s="188" t="s">
        <v>530</v>
      </c>
      <c r="AG73" s="28">
        <v>1570</v>
      </c>
      <c r="AH73" s="189">
        <v>930.21</v>
      </c>
      <c r="AI73" s="190" t="s">
        <v>529</v>
      </c>
      <c r="AJ73" s="191">
        <v>1</v>
      </c>
      <c r="AK73" s="191">
        <v>0</v>
      </c>
      <c r="AL73" s="178" t="s">
        <v>528</v>
      </c>
      <c r="AM73" s="191" t="s">
        <v>527</v>
      </c>
      <c r="AN73" s="168" t="s">
        <v>526</v>
      </c>
      <c r="AO73" s="168" t="s">
        <v>526</v>
      </c>
      <c r="AP73" s="168" t="s">
        <v>526</v>
      </c>
      <c r="AQ73" s="168" t="s">
        <v>526</v>
      </c>
      <c r="AR73" s="168" t="s">
        <v>526</v>
      </c>
      <c r="AS73" s="192" t="s">
        <v>526</v>
      </c>
      <c r="AT73" s="168" t="s">
        <v>524</v>
      </c>
      <c r="AU73" s="168" t="s">
        <v>524</v>
      </c>
      <c r="AV73" s="168" t="s">
        <v>568</v>
      </c>
      <c r="AW73" s="168" t="s">
        <v>524</v>
      </c>
      <c r="AX73" s="168" t="s">
        <v>524</v>
      </c>
      <c r="AY73" s="168" t="s">
        <v>524</v>
      </c>
      <c r="AZ73" s="168" t="s">
        <v>524</v>
      </c>
      <c r="BA73" s="193">
        <v>10</v>
      </c>
      <c r="BB73" s="193">
        <v>0</v>
      </c>
      <c r="BC73" s="194" t="s">
        <v>526</v>
      </c>
      <c r="BD73" s="168" t="s">
        <v>526</v>
      </c>
      <c r="BE73" s="168" t="s">
        <v>527</v>
      </c>
      <c r="BF73" s="168" t="s">
        <v>524</v>
      </c>
      <c r="BG73" s="168" t="s">
        <v>524</v>
      </c>
      <c r="BH73" s="168" t="s">
        <v>524</v>
      </c>
      <c r="BI73" s="168" t="s">
        <v>524</v>
      </c>
      <c r="BJ73" s="195" t="s">
        <v>524</v>
      </c>
      <c r="BK73" s="196" t="s">
        <v>539</v>
      </c>
      <c r="BL73" s="168" t="s">
        <v>523</v>
      </c>
      <c r="BM73" s="168" t="s">
        <v>523</v>
      </c>
      <c r="BN73" s="168" t="s">
        <v>523</v>
      </c>
      <c r="BO73" s="168" t="s">
        <v>523</v>
      </c>
      <c r="BP73" s="192" t="s">
        <v>523</v>
      </c>
    </row>
    <row r="74" spans="1:68" s="3" customFormat="1" ht="23.25" customHeight="1">
      <c r="A74" s="91">
        <v>8087</v>
      </c>
      <c r="B74" s="173" t="s">
        <v>276</v>
      </c>
      <c r="C74" s="174">
        <v>2025</v>
      </c>
      <c r="D74" s="175" t="s">
        <v>1066</v>
      </c>
      <c r="E74" s="176" t="s">
        <v>1009</v>
      </c>
      <c r="F74" s="176" t="s">
        <v>1049</v>
      </c>
      <c r="G74" s="176" t="s">
        <v>1060</v>
      </c>
      <c r="H74" s="168" t="s">
        <v>600</v>
      </c>
      <c r="I74" s="167">
        <v>1989</v>
      </c>
      <c r="J74" s="167"/>
      <c r="K74" s="177">
        <v>1989</v>
      </c>
      <c r="L74" s="177">
        <v>36</v>
      </c>
      <c r="M74" s="178" t="s">
        <v>684</v>
      </c>
      <c r="N74" s="179" t="s">
        <v>1048</v>
      </c>
      <c r="O74" s="180" t="s">
        <v>556</v>
      </c>
      <c r="P74" s="181"/>
      <c r="Q74" s="171"/>
      <c r="R74" s="171" t="s">
        <v>526</v>
      </c>
      <c r="S74" s="179" t="s">
        <v>917</v>
      </c>
      <c r="T74" s="168" t="s">
        <v>673</v>
      </c>
      <c r="U74" s="168" t="s">
        <v>562</v>
      </c>
      <c r="V74" s="183" t="s">
        <v>526</v>
      </c>
      <c r="W74" s="183" t="s">
        <v>526</v>
      </c>
      <c r="X74" s="168" t="s">
        <v>593</v>
      </c>
      <c r="Y74" s="168" t="s">
        <v>526</v>
      </c>
      <c r="Z74" s="184">
        <v>0.375</v>
      </c>
      <c r="AA74" s="184">
        <v>0.70833333333333337</v>
      </c>
      <c r="AB74" s="185"/>
      <c r="AC74" s="185"/>
      <c r="AD74" s="186" t="s">
        <v>1064</v>
      </c>
      <c r="AE74" s="187"/>
      <c r="AF74" s="188" t="s">
        <v>530</v>
      </c>
      <c r="AG74" s="168" t="s">
        <v>526</v>
      </c>
      <c r="AH74" s="189">
        <v>645.33000000000004</v>
      </c>
      <c r="AI74" s="190" t="s">
        <v>601</v>
      </c>
      <c r="AJ74" s="191">
        <v>1</v>
      </c>
      <c r="AK74" s="191">
        <v>0</v>
      </c>
      <c r="AL74" s="178" t="s">
        <v>528</v>
      </c>
      <c r="AM74" s="191" t="s">
        <v>527</v>
      </c>
      <c r="AN74" s="168" t="s">
        <v>527</v>
      </c>
      <c r="AO74" s="168" t="s">
        <v>527</v>
      </c>
      <c r="AP74" s="168" t="s">
        <v>527</v>
      </c>
      <c r="AQ74" s="168" t="s">
        <v>526</v>
      </c>
      <c r="AR74" s="168" t="s">
        <v>526</v>
      </c>
      <c r="AS74" s="192" t="s">
        <v>585</v>
      </c>
      <c r="AT74" s="168" t="s">
        <v>524</v>
      </c>
      <c r="AU74" s="168" t="s">
        <v>524</v>
      </c>
      <c r="AV74" s="168" t="s">
        <v>524</v>
      </c>
      <c r="AW74" s="168" t="s">
        <v>524</v>
      </c>
      <c r="AX74" s="168" t="s">
        <v>524</v>
      </c>
      <c r="AY74" s="168" t="s">
        <v>524</v>
      </c>
      <c r="AZ74" s="168" t="s">
        <v>524</v>
      </c>
      <c r="BA74" s="193">
        <v>5</v>
      </c>
      <c r="BB74" s="193" t="s">
        <v>524</v>
      </c>
      <c r="BC74" s="194" t="s">
        <v>526</v>
      </c>
      <c r="BD74" s="168" t="s">
        <v>524</v>
      </c>
      <c r="BE74" s="168" t="s">
        <v>526</v>
      </c>
      <c r="BF74" s="168" t="s">
        <v>524</v>
      </c>
      <c r="BG74" s="168" t="s">
        <v>524</v>
      </c>
      <c r="BH74" s="168" t="s">
        <v>524</v>
      </c>
      <c r="BI74" s="168" t="s">
        <v>524</v>
      </c>
      <c r="BJ74" s="195" t="s">
        <v>524</v>
      </c>
      <c r="BK74" s="196" t="s">
        <v>523</v>
      </c>
      <c r="BL74" s="168" t="s">
        <v>523</v>
      </c>
      <c r="BM74" s="168" t="s">
        <v>523</v>
      </c>
      <c r="BN74" s="168" t="s">
        <v>523</v>
      </c>
      <c r="BO74" s="168" t="s">
        <v>539</v>
      </c>
      <c r="BP74" s="192" t="s">
        <v>523</v>
      </c>
    </row>
    <row r="75" spans="1:68" s="3" customFormat="1" ht="23.25" customHeight="1">
      <c r="A75" s="91">
        <v>8086</v>
      </c>
      <c r="B75" s="173" t="s">
        <v>7</v>
      </c>
      <c r="C75" s="174">
        <v>2025</v>
      </c>
      <c r="D75" s="175" t="s">
        <v>1065</v>
      </c>
      <c r="E75" s="176" t="s">
        <v>1009</v>
      </c>
      <c r="F75" s="176" t="s">
        <v>1049</v>
      </c>
      <c r="G75" s="176" t="s">
        <v>1022</v>
      </c>
      <c r="H75" s="168" t="s">
        <v>600</v>
      </c>
      <c r="I75" s="167">
        <v>1988</v>
      </c>
      <c r="J75" s="167"/>
      <c r="K75" s="177">
        <v>1988</v>
      </c>
      <c r="L75" s="177">
        <v>37</v>
      </c>
      <c r="M75" s="178" t="s">
        <v>557</v>
      </c>
      <c r="N75" s="179" t="s">
        <v>1048</v>
      </c>
      <c r="O75" s="180" t="s">
        <v>534</v>
      </c>
      <c r="P75" s="181"/>
      <c r="Q75" s="171"/>
      <c r="R75" s="171" t="s">
        <v>526</v>
      </c>
      <c r="S75" s="179" t="s">
        <v>917</v>
      </c>
      <c r="T75" s="168" t="s">
        <v>533</v>
      </c>
      <c r="U75" s="168" t="s">
        <v>624</v>
      </c>
      <c r="V75" s="183" t="s">
        <v>526</v>
      </c>
      <c r="W75" s="183" t="s">
        <v>526</v>
      </c>
      <c r="X75" s="168" t="s">
        <v>526</v>
      </c>
      <c r="Y75" s="168" t="s">
        <v>526</v>
      </c>
      <c r="Z75" s="184">
        <v>0.375</v>
      </c>
      <c r="AA75" s="184">
        <v>0.875</v>
      </c>
      <c r="AB75" s="185"/>
      <c r="AC75" s="185"/>
      <c r="AD75" s="186" t="s">
        <v>1064</v>
      </c>
      <c r="AE75" s="187"/>
      <c r="AF75" s="188" t="s">
        <v>541</v>
      </c>
      <c r="AG75" s="28">
        <v>527</v>
      </c>
      <c r="AH75" s="189">
        <v>527</v>
      </c>
      <c r="AI75" s="190" t="s">
        <v>669</v>
      </c>
      <c r="AJ75" s="191">
        <v>1</v>
      </c>
      <c r="AK75" s="191">
        <v>0</v>
      </c>
      <c r="AL75" s="178" t="s">
        <v>528</v>
      </c>
      <c r="AM75" s="191" t="s">
        <v>527</v>
      </c>
      <c r="AN75" s="168" t="s">
        <v>526</v>
      </c>
      <c r="AO75" s="168" t="s">
        <v>526</v>
      </c>
      <c r="AP75" s="168" t="s">
        <v>527</v>
      </c>
      <c r="AQ75" s="168" t="s">
        <v>527</v>
      </c>
      <c r="AR75" s="168" t="s">
        <v>526</v>
      </c>
      <c r="AS75" s="192" t="s">
        <v>526</v>
      </c>
      <c r="AT75" s="168" t="s">
        <v>524</v>
      </c>
      <c r="AU75" s="168" t="s">
        <v>524</v>
      </c>
      <c r="AV75" s="168" t="s">
        <v>524</v>
      </c>
      <c r="AW75" s="168" t="s">
        <v>524</v>
      </c>
      <c r="AX75" s="168" t="s">
        <v>524</v>
      </c>
      <c r="AY75" s="168" t="s">
        <v>524</v>
      </c>
      <c r="AZ75" s="168" t="s">
        <v>524</v>
      </c>
      <c r="BA75" s="193">
        <v>24</v>
      </c>
      <c r="BB75" s="193">
        <v>0</v>
      </c>
      <c r="BC75" s="194" t="s">
        <v>526</v>
      </c>
      <c r="BD75" s="168" t="s">
        <v>526</v>
      </c>
      <c r="BE75" s="168" t="s">
        <v>526</v>
      </c>
      <c r="BF75" s="168" t="s">
        <v>524</v>
      </c>
      <c r="BG75" s="168" t="s">
        <v>524</v>
      </c>
      <c r="BH75" s="194" t="s">
        <v>524</v>
      </c>
      <c r="BI75" s="168" t="s">
        <v>524</v>
      </c>
      <c r="BJ75" s="195" t="s">
        <v>524</v>
      </c>
      <c r="BK75" s="196" t="s">
        <v>539</v>
      </c>
      <c r="BL75" s="168" t="s">
        <v>523</v>
      </c>
      <c r="BM75" s="168" t="s">
        <v>523</v>
      </c>
      <c r="BN75" s="168" t="s">
        <v>523</v>
      </c>
      <c r="BO75" s="168" t="s">
        <v>539</v>
      </c>
      <c r="BP75" s="192" t="s">
        <v>523</v>
      </c>
    </row>
    <row r="76" spans="1:68" s="3" customFormat="1" ht="23.25" customHeight="1">
      <c r="A76" s="91">
        <v>8009</v>
      </c>
      <c r="B76" s="173" t="s">
        <v>294</v>
      </c>
      <c r="C76" s="174">
        <v>2025</v>
      </c>
      <c r="D76" s="175" t="s">
        <v>1063</v>
      </c>
      <c r="E76" s="176" t="s">
        <v>1009</v>
      </c>
      <c r="F76" s="176" t="s">
        <v>1049</v>
      </c>
      <c r="G76" s="176" t="s">
        <v>974</v>
      </c>
      <c r="H76" s="168" t="s">
        <v>550</v>
      </c>
      <c r="I76" s="167">
        <v>1986</v>
      </c>
      <c r="J76" s="167"/>
      <c r="K76" s="177">
        <v>1986</v>
      </c>
      <c r="L76" s="177">
        <v>39</v>
      </c>
      <c r="M76" s="178" t="s">
        <v>656</v>
      </c>
      <c r="N76" s="179" t="s">
        <v>986</v>
      </c>
      <c r="O76" s="180" t="s">
        <v>534</v>
      </c>
      <c r="P76" s="181"/>
      <c r="Q76" s="171"/>
      <c r="R76" s="171" t="s">
        <v>526</v>
      </c>
      <c r="S76" s="179"/>
      <c r="T76" s="168" t="s">
        <v>673</v>
      </c>
      <c r="U76" s="168" t="s">
        <v>562</v>
      </c>
      <c r="V76" s="183" t="s">
        <v>1026</v>
      </c>
      <c r="W76" s="307" t="s">
        <v>1012</v>
      </c>
      <c r="X76" s="168" t="s">
        <v>526</v>
      </c>
      <c r="Y76" s="168" t="s">
        <v>526</v>
      </c>
      <c r="Z76" s="184">
        <v>0.35416666666666669</v>
      </c>
      <c r="AA76" s="184">
        <v>0.91666666666666663</v>
      </c>
      <c r="AB76" s="185"/>
      <c r="AC76" s="185"/>
      <c r="AD76" s="186"/>
      <c r="AE76" s="187" t="s">
        <v>543</v>
      </c>
      <c r="AF76" s="188" t="s">
        <v>541</v>
      </c>
      <c r="AG76" s="28">
        <v>3008</v>
      </c>
      <c r="AH76" s="189">
        <v>504</v>
      </c>
      <c r="AI76" s="190" t="s">
        <v>540</v>
      </c>
      <c r="AJ76" s="191">
        <v>1</v>
      </c>
      <c r="AK76" s="191">
        <v>0</v>
      </c>
      <c r="AL76" s="178" t="s">
        <v>528</v>
      </c>
      <c r="AM76" s="191" t="s">
        <v>527</v>
      </c>
      <c r="AN76" s="168" t="s">
        <v>527</v>
      </c>
      <c r="AO76" s="168" t="s">
        <v>526</v>
      </c>
      <c r="AP76" s="168" t="s">
        <v>526</v>
      </c>
      <c r="AQ76" s="168" t="s">
        <v>526</v>
      </c>
      <c r="AR76" s="168" t="s">
        <v>526</v>
      </c>
      <c r="AS76" s="192" t="s">
        <v>526</v>
      </c>
      <c r="AT76" s="168" t="s">
        <v>524</v>
      </c>
      <c r="AU76" s="168" t="s">
        <v>524</v>
      </c>
      <c r="AV76" s="168" t="s">
        <v>524</v>
      </c>
      <c r="AW76" s="168" t="s">
        <v>524</v>
      </c>
      <c r="AX76" s="168" t="s">
        <v>524</v>
      </c>
      <c r="AY76" s="168" t="s">
        <v>524</v>
      </c>
      <c r="AZ76" s="168" t="s">
        <v>524</v>
      </c>
      <c r="BA76" s="193">
        <v>10</v>
      </c>
      <c r="BB76" s="193">
        <v>0</v>
      </c>
      <c r="BC76" s="194" t="s">
        <v>526</v>
      </c>
      <c r="BD76" s="168" t="s">
        <v>524</v>
      </c>
      <c r="BE76" s="168" t="s">
        <v>524</v>
      </c>
      <c r="BF76" s="168" t="s">
        <v>527</v>
      </c>
      <c r="BG76" s="168" t="s">
        <v>524</v>
      </c>
      <c r="BH76" s="168" t="s">
        <v>524</v>
      </c>
      <c r="BI76" s="168" t="s">
        <v>524</v>
      </c>
      <c r="BJ76" s="195" t="s">
        <v>527</v>
      </c>
      <c r="BK76" s="196" t="s">
        <v>539</v>
      </c>
      <c r="BL76" s="168" t="s">
        <v>523</v>
      </c>
      <c r="BM76" s="168" t="s">
        <v>523</v>
      </c>
      <c r="BN76" s="168" t="s">
        <v>523</v>
      </c>
      <c r="BO76" s="168" t="s">
        <v>523</v>
      </c>
      <c r="BP76" s="192" t="s">
        <v>523</v>
      </c>
    </row>
    <row r="77" spans="1:68" s="3" customFormat="1" ht="23.25" customHeight="1">
      <c r="A77" s="91">
        <v>8066</v>
      </c>
      <c r="B77" s="173" t="s">
        <v>21</v>
      </c>
      <c r="C77" s="174">
        <v>2025</v>
      </c>
      <c r="D77" s="175" t="s">
        <v>1566</v>
      </c>
      <c r="E77" s="176" t="s">
        <v>1009</v>
      </c>
      <c r="F77" s="176" t="s">
        <v>1049</v>
      </c>
      <c r="G77" s="176" t="s">
        <v>1059</v>
      </c>
      <c r="H77" s="168" t="s">
        <v>600</v>
      </c>
      <c r="I77" s="167">
        <v>1982</v>
      </c>
      <c r="J77" s="167"/>
      <c r="K77" s="177">
        <v>1982</v>
      </c>
      <c r="L77" s="177">
        <v>43</v>
      </c>
      <c r="M77" s="178" t="s">
        <v>563</v>
      </c>
      <c r="N77" s="179" t="s">
        <v>1048</v>
      </c>
      <c r="O77" s="180" t="s">
        <v>556</v>
      </c>
      <c r="P77" s="181"/>
      <c r="Q77" s="171"/>
      <c r="R77" s="171" t="s">
        <v>526</v>
      </c>
      <c r="S77" s="179" t="s">
        <v>917</v>
      </c>
      <c r="T77" s="168" t="s">
        <v>545</v>
      </c>
      <c r="U77" s="168" t="s">
        <v>562</v>
      </c>
      <c r="V77" s="183" t="s">
        <v>526</v>
      </c>
      <c r="W77" s="183" t="s">
        <v>526</v>
      </c>
      <c r="X77" s="168" t="s">
        <v>531</v>
      </c>
      <c r="Y77" s="168" t="s">
        <v>526</v>
      </c>
      <c r="Z77" s="184">
        <v>0.375</v>
      </c>
      <c r="AA77" s="184">
        <v>0.66666666666666663</v>
      </c>
      <c r="AB77" s="185"/>
      <c r="AC77" s="185"/>
      <c r="AD77" s="186" t="s">
        <v>1062</v>
      </c>
      <c r="AE77" s="187"/>
      <c r="AF77" s="188" t="s">
        <v>530</v>
      </c>
      <c r="AG77" s="28">
        <v>18284</v>
      </c>
      <c r="AH77" s="189">
        <v>483.58</v>
      </c>
      <c r="AI77" s="190" t="s">
        <v>592</v>
      </c>
      <c r="AJ77" s="191">
        <v>1</v>
      </c>
      <c r="AK77" s="191">
        <v>0</v>
      </c>
      <c r="AL77" s="178" t="s">
        <v>528</v>
      </c>
      <c r="AM77" s="191" t="s">
        <v>527</v>
      </c>
      <c r="AN77" s="168" t="s">
        <v>527</v>
      </c>
      <c r="AO77" s="168" t="s">
        <v>527</v>
      </c>
      <c r="AP77" s="168" t="s">
        <v>526</v>
      </c>
      <c r="AQ77" s="168" t="s">
        <v>526</v>
      </c>
      <c r="AR77" s="168" t="s">
        <v>526</v>
      </c>
      <c r="AS77" s="192" t="s">
        <v>585</v>
      </c>
      <c r="AT77" s="168" t="s">
        <v>524</v>
      </c>
      <c r="AU77" s="168" t="s">
        <v>524</v>
      </c>
      <c r="AV77" s="168" t="s">
        <v>568</v>
      </c>
      <c r="AW77" s="168" t="s">
        <v>524</v>
      </c>
      <c r="AX77" s="168" t="s">
        <v>524</v>
      </c>
      <c r="AY77" s="168" t="s">
        <v>524</v>
      </c>
      <c r="AZ77" s="168" t="s">
        <v>524</v>
      </c>
      <c r="BA77" s="193">
        <v>220</v>
      </c>
      <c r="BB77" s="193">
        <v>4</v>
      </c>
      <c r="BC77" s="194" t="s">
        <v>526</v>
      </c>
      <c r="BD77" s="168" t="s">
        <v>526</v>
      </c>
      <c r="BE77" s="168" t="s">
        <v>527</v>
      </c>
      <c r="BF77" s="168" t="s">
        <v>527</v>
      </c>
      <c r="BG77" s="168" t="s">
        <v>527</v>
      </c>
      <c r="BH77" s="168" t="s">
        <v>524</v>
      </c>
      <c r="BI77" s="168" t="s">
        <v>524</v>
      </c>
      <c r="BJ77" s="195" t="s">
        <v>527</v>
      </c>
      <c r="BK77" s="196" t="s">
        <v>523</v>
      </c>
      <c r="BL77" s="168" t="s">
        <v>523</v>
      </c>
      <c r="BM77" s="168" t="s">
        <v>523</v>
      </c>
      <c r="BN77" s="168" t="s">
        <v>523</v>
      </c>
      <c r="BO77" s="168" t="s">
        <v>523</v>
      </c>
      <c r="BP77" s="192" t="s">
        <v>523</v>
      </c>
    </row>
    <row r="78" spans="1:68" s="3" customFormat="1" ht="23.25" customHeight="1">
      <c r="A78" s="91">
        <v>8015</v>
      </c>
      <c r="B78" s="173" t="s">
        <v>295</v>
      </c>
      <c r="C78" s="174">
        <v>2025</v>
      </c>
      <c r="D78" s="175" t="s">
        <v>1061</v>
      </c>
      <c r="E78" s="176" t="s">
        <v>1009</v>
      </c>
      <c r="F78" s="176" t="s">
        <v>1049</v>
      </c>
      <c r="G78" s="176" t="s">
        <v>1060</v>
      </c>
      <c r="H78" s="168" t="s">
        <v>600</v>
      </c>
      <c r="I78" s="167">
        <v>1984</v>
      </c>
      <c r="J78" s="167"/>
      <c r="K78" s="177">
        <v>1984</v>
      </c>
      <c r="L78" s="177">
        <v>41</v>
      </c>
      <c r="M78" s="178" t="s">
        <v>684</v>
      </c>
      <c r="N78" s="179" t="s">
        <v>1048</v>
      </c>
      <c r="O78" s="180" t="s">
        <v>534</v>
      </c>
      <c r="P78" s="181"/>
      <c r="Q78" s="171"/>
      <c r="R78" s="171" t="s">
        <v>526</v>
      </c>
      <c r="S78" s="179" t="s">
        <v>917</v>
      </c>
      <c r="T78" s="168" t="s">
        <v>673</v>
      </c>
      <c r="U78" s="168" t="s">
        <v>624</v>
      </c>
      <c r="V78" s="183" t="s">
        <v>609</v>
      </c>
      <c r="W78" s="183" t="s">
        <v>526</v>
      </c>
      <c r="X78" s="168" t="s">
        <v>526</v>
      </c>
      <c r="Y78" s="168" t="s">
        <v>526</v>
      </c>
      <c r="Z78" s="184">
        <v>0.375</v>
      </c>
      <c r="AA78" s="184">
        <v>0.875</v>
      </c>
      <c r="AB78" s="185"/>
      <c r="AC78" s="185"/>
      <c r="AD78" s="186" t="s">
        <v>1050</v>
      </c>
      <c r="AE78" s="187"/>
      <c r="AF78" s="188" t="s">
        <v>530</v>
      </c>
      <c r="AG78" s="168" t="s">
        <v>526</v>
      </c>
      <c r="AH78" s="189">
        <v>457</v>
      </c>
      <c r="AI78" s="190" t="s">
        <v>592</v>
      </c>
      <c r="AJ78" s="191">
        <v>1</v>
      </c>
      <c r="AK78" s="191">
        <v>0</v>
      </c>
      <c r="AL78" s="178" t="s">
        <v>528</v>
      </c>
      <c r="AM78" s="191" t="s">
        <v>527</v>
      </c>
      <c r="AN78" s="168" t="s">
        <v>527</v>
      </c>
      <c r="AO78" s="168" t="s">
        <v>527</v>
      </c>
      <c r="AP78" s="168" t="s">
        <v>527</v>
      </c>
      <c r="AQ78" s="168" t="s">
        <v>526</v>
      </c>
      <c r="AR78" s="168" t="s">
        <v>526</v>
      </c>
      <c r="AS78" s="192" t="s">
        <v>585</v>
      </c>
      <c r="AT78" s="168" t="s">
        <v>524</v>
      </c>
      <c r="AU78" s="168" t="s">
        <v>524</v>
      </c>
      <c r="AV78" s="168" t="s">
        <v>524</v>
      </c>
      <c r="AW78" s="168" t="s">
        <v>524</v>
      </c>
      <c r="AX78" s="168" t="s">
        <v>524</v>
      </c>
      <c r="AY78" s="168" t="s">
        <v>524</v>
      </c>
      <c r="AZ78" s="168" t="s">
        <v>524</v>
      </c>
      <c r="BA78" s="193">
        <v>30</v>
      </c>
      <c r="BB78" s="193" t="s">
        <v>524</v>
      </c>
      <c r="BC78" s="194" t="s">
        <v>526</v>
      </c>
      <c r="BD78" s="168" t="s">
        <v>524</v>
      </c>
      <c r="BE78" s="168" t="s">
        <v>526</v>
      </c>
      <c r="BF78" s="168" t="s">
        <v>524</v>
      </c>
      <c r="BG78" s="168" t="s">
        <v>524</v>
      </c>
      <c r="BH78" s="168" t="s">
        <v>524</v>
      </c>
      <c r="BI78" s="168" t="s">
        <v>524</v>
      </c>
      <c r="BJ78" s="195" t="s">
        <v>527</v>
      </c>
      <c r="BK78" s="196" t="s">
        <v>523</v>
      </c>
      <c r="BL78" s="168" t="s">
        <v>523</v>
      </c>
      <c r="BM78" s="168" t="s">
        <v>523</v>
      </c>
      <c r="BN78" s="168" t="s">
        <v>523</v>
      </c>
      <c r="BO78" s="168" t="s">
        <v>539</v>
      </c>
      <c r="BP78" s="192" t="s">
        <v>523</v>
      </c>
    </row>
    <row r="79" spans="1:68" s="3" customFormat="1" ht="23.25" customHeight="1">
      <c r="A79" s="91">
        <v>8085</v>
      </c>
      <c r="B79" s="173" t="s">
        <v>299</v>
      </c>
      <c r="C79" s="174">
        <v>2025</v>
      </c>
      <c r="D79" s="175" t="s">
        <v>1567</v>
      </c>
      <c r="E79" s="176" t="s">
        <v>1009</v>
      </c>
      <c r="F79" s="176" t="s">
        <v>1049</v>
      </c>
      <c r="G79" s="176" t="s">
        <v>1059</v>
      </c>
      <c r="H79" s="168" t="s">
        <v>600</v>
      </c>
      <c r="I79" s="167">
        <v>1990</v>
      </c>
      <c r="J79" s="167"/>
      <c r="K79" s="177">
        <v>1989</v>
      </c>
      <c r="L79" s="177">
        <v>36</v>
      </c>
      <c r="M79" s="178" t="s">
        <v>563</v>
      </c>
      <c r="N79" s="179" t="s">
        <v>1048</v>
      </c>
      <c r="O79" s="180" t="s">
        <v>556</v>
      </c>
      <c r="P79" s="181"/>
      <c r="Q79" s="171"/>
      <c r="R79" s="171" t="s">
        <v>526</v>
      </c>
      <c r="S79" s="179" t="s">
        <v>917</v>
      </c>
      <c r="T79" s="168" t="s">
        <v>533</v>
      </c>
      <c r="U79" s="168" t="s">
        <v>562</v>
      </c>
      <c r="V79" s="183" t="s">
        <v>526</v>
      </c>
      <c r="W79" s="183" t="s">
        <v>526</v>
      </c>
      <c r="X79" s="168" t="s">
        <v>593</v>
      </c>
      <c r="Y79" s="168" t="s">
        <v>526</v>
      </c>
      <c r="Z79" s="184">
        <v>0.375</v>
      </c>
      <c r="AA79" s="184">
        <v>0.875</v>
      </c>
      <c r="AB79" s="185"/>
      <c r="AC79" s="185"/>
      <c r="AD79" s="186" t="s">
        <v>1064</v>
      </c>
      <c r="AE79" s="187"/>
      <c r="AF79" s="188" t="s">
        <v>530</v>
      </c>
      <c r="AG79" s="28">
        <v>538</v>
      </c>
      <c r="AH79" s="189">
        <v>438.6</v>
      </c>
      <c r="AI79" s="190" t="s">
        <v>601</v>
      </c>
      <c r="AJ79" s="191">
        <v>1</v>
      </c>
      <c r="AK79" s="191">
        <v>0</v>
      </c>
      <c r="AL79" s="178" t="s">
        <v>528</v>
      </c>
      <c r="AM79" s="191" t="s">
        <v>527</v>
      </c>
      <c r="AN79" s="168" t="s">
        <v>526</v>
      </c>
      <c r="AO79" s="168" t="s">
        <v>526</v>
      </c>
      <c r="AP79" s="168" t="s">
        <v>526</v>
      </c>
      <c r="AQ79" s="168" t="s">
        <v>526</v>
      </c>
      <c r="AR79" s="168" t="s">
        <v>526</v>
      </c>
      <c r="AS79" s="192" t="s">
        <v>526</v>
      </c>
      <c r="AT79" s="168" t="s">
        <v>524</v>
      </c>
      <c r="AU79" s="168" t="s">
        <v>524</v>
      </c>
      <c r="AV79" s="168" t="s">
        <v>568</v>
      </c>
      <c r="AW79" s="168" t="s">
        <v>524</v>
      </c>
      <c r="AX79" s="168" t="s">
        <v>524</v>
      </c>
      <c r="AY79" s="168" t="s">
        <v>524</v>
      </c>
      <c r="AZ79" s="168" t="s">
        <v>524</v>
      </c>
      <c r="BA79" s="193">
        <v>0</v>
      </c>
      <c r="BB79" s="193">
        <v>0</v>
      </c>
      <c r="BC79" s="194" t="s">
        <v>526</v>
      </c>
      <c r="BD79" s="168" t="s">
        <v>526</v>
      </c>
      <c r="BE79" s="168" t="s">
        <v>526</v>
      </c>
      <c r="BF79" s="168" t="s">
        <v>524</v>
      </c>
      <c r="BG79" s="168" t="s">
        <v>524</v>
      </c>
      <c r="BH79" s="168" t="s">
        <v>524</v>
      </c>
      <c r="BI79" s="168" t="s">
        <v>524</v>
      </c>
      <c r="BJ79" s="195" t="s">
        <v>524</v>
      </c>
      <c r="BK79" s="196" t="s">
        <v>523</v>
      </c>
      <c r="BL79" s="168" t="s">
        <v>523</v>
      </c>
      <c r="BM79" s="168" t="s">
        <v>523</v>
      </c>
      <c r="BN79" s="168" t="s">
        <v>523</v>
      </c>
      <c r="BO79" s="168" t="s">
        <v>523</v>
      </c>
      <c r="BP79" s="192" t="s">
        <v>523</v>
      </c>
    </row>
    <row r="80" spans="1:68" s="3" customFormat="1" ht="23.25" customHeight="1">
      <c r="A80" s="91">
        <v>8004</v>
      </c>
      <c r="B80" s="173" t="s">
        <v>293</v>
      </c>
      <c r="C80" s="174">
        <v>2025</v>
      </c>
      <c r="D80" s="175" t="s">
        <v>1058</v>
      </c>
      <c r="E80" s="176" t="s">
        <v>1009</v>
      </c>
      <c r="F80" s="176" t="s">
        <v>1049</v>
      </c>
      <c r="G80" s="176" t="s">
        <v>1057</v>
      </c>
      <c r="H80" s="168" t="s">
        <v>600</v>
      </c>
      <c r="I80" s="167">
        <v>1989</v>
      </c>
      <c r="J80" s="167"/>
      <c r="K80" s="177">
        <v>1989</v>
      </c>
      <c r="L80" s="177">
        <v>36</v>
      </c>
      <c r="M80" s="178" t="s">
        <v>599</v>
      </c>
      <c r="N80" s="179" t="s">
        <v>986</v>
      </c>
      <c r="O80" s="180" t="s">
        <v>534</v>
      </c>
      <c r="P80" s="181"/>
      <c r="Q80" s="171"/>
      <c r="R80" s="171" t="s">
        <v>526</v>
      </c>
      <c r="S80" s="179"/>
      <c r="T80" s="168" t="s">
        <v>673</v>
      </c>
      <c r="U80" s="168" t="s">
        <v>590</v>
      </c>
      <c r="V80" s="183" t="s">
        <v>526</v>
      </c>
      <c r="W80" s="183" t="s">
        <v>526</v>
      </c>
      <c r="X80" s="168" t="s">
        <v>531</v>
      </c>
      <c r="Y80" s="168" t="s">
        <v>526</v>
      </c>
      <c r="Z80" s="184">
        <v>0.35416666666666669</v>
      </c>
      <c r="AA80" s="184">
        <v>0.91666666666666663</v>
      </c>
      <c r="AB80" s="185"/>
      <c r="AC80" s="185"/>
      <c r="AD80" s="186"/>
      <c r="AE80" s="187" t="s">
        <v>543</v>
      </c>
      <c r="AF80" s="188" t="s">
        <v>541</v>
      </c>
      <c r="AG80" s="28">
        <v>585</v>
      </c>
      <c r="AH80" s="189">
        <v>360.94</v>
      </c>
      <c r="AI80" s="190" t="s">
        <v>601</v>
      </c>
      <c r="AJ80" s="191">
        <v>1</v>
      </c>
      <c r="AK80" s="191">
        <v>0</v>
      </c>
      <c r="AL80" s="178" t="s">
        <v>528</v>
      </c>
      <c r="AM80" s="191" t="s">
        <v>527</v>
      </c>
      <c r="AN80" s="168" t="s">
        <v>527</v>
      </c>
      <c r="AO80" s="168" t="s">
        <v>526</v>
      </c>
      <c r="AP80" s="168" t="s">
        <v>526</v>
      </c>
      <c r="AQ80" s="168" t="s">
        <v>526</v>
      </c>
      <c r="AR80" s="168" t="s">
        <v>526</v>
      </c>
      <c r="AS80" s="192" t="s">
        <v>526</v>
      </c>
      <c r="AT80" s="168" t="s">
        <v>524</v>
      </c>
      <c r="AU80" s="168" t="s">
        <v>524</v>
      </c>
      <c r="AV80" s="168" t="s">
        <v>527</v>
      </c>
      <c r="AW80" s="168" t="s">
        <v>524</v>
      </c>
      <c r="AX80" s="168" t="s">
        <v>524</v>
      </c>
      <c r="AY80" s="168" t="s">
        <v>524</v>
      </c>
      <c r="AZ80" s="168" t="s">
        <v>524</v>
      </c>
      <c r="BA80" s="193">
        <v>10</v>
      </c>
      <c r="BB80" s="193">
        <v>0</v>
      </c>
      <c r="BC80" s="194" t="s">
        <v>526</v>
      </c>
      <c r="BD80" s="168" t="s">
        <v>524</v>
      </c>
      <c r="BE80" s="168" t="s">
        <v>524</v>
      </c>
      <c r="BF80" s="168" t="s">
        <v>524</v>
      </c>
      <c r="BG80" s="168" t="s">
        <v>524</v>
      </c>
      <c r="BH80" s="168" t="s">
        <v>524</v>
      </c>
      <c r="BI80" s="168" t="s">
        <v>524</v>
      </c>
      <c r="BJ80" s="195" t="s">
        <v>524</v>
      </c>
      <c r="BK80" s="196" t="s">
        <v>539</v>
      </c>
      <c r="BL80" s="168" t="s">
        <v>523</v>
      </c>
      <c r="BM80" s="168" t="s">
        <v>523</v>
      </c>
      <c r="BN80" s="168" t="s">
        <v>523</v>
      </c>
      <c r="BO80" s="168" t="s">
        <v>539</v>
      </c>
      <c r="BP80" s="192" t="s">
        <v>523</v>
      </c>
    </row>
    <row r="81" spans="1:68" s="3" customFormat="1" ht="23.25" customHeight="1">
      <c r="A81" s="91">
        <v>8090</v>
      </c>
      <c r="B81" s="173" t="s">
        <v>41</v>
      </c>
      <c r="C81" s="174">
        <v>2025</v>
      </c>
      <c r="D81" s="175" t="s">
        <v>1056</v>
      </c>
      <c r="E81" s="176" t="s">
        <v>1009</v>
      </c>
      <c r="F81" s="176" t="s">
        <v>1049</v>
      </c>
      <c r="G81" s="176" t="s">
        <v>1039</v>
      </c>
      <c r="H81" s="168" t="s">
        <v>600</v>
      </c>
      <c r="I81" s="167">
        <v>1978</v>
      </c>
      <c r="J81" s="167"/>
      <c r="K81" s="177">
        <v>1977</v>
      </c>
      <c r="L81" s="177">
        <v>48</v>
      </c>
      <c r="M81" s="178" t="s">
        <v>599</v>
      </c>
      <c r="N81" s="179" t="s">
        <v>1048</v>
      </c>
      <c r="O81" s="180" t="s">
        <v>534</v>
      </c>
      <c r="P81" s="181"/>
      <c r="Q81" s="171"/>
      <c r="R81" s="171" t="s">
        <v>526</v>
      </c>
      <c r="S81" s="179" t="s">
        <v>917</v>
      </c>
      <c r="T81" s="168" t="s">
        <v>545</v>
      </c>
      <c r="U81" s="168" t="s">
        <v>1051</v>
      </c>
      <c r="V81" s="183" t="s">
        <v>526</v>
      </c>
      <c r="W81" s="183" t="s">
        <v>526</v>
      </c>
      <c r="X81" s="168" t="s">
        <v>565</v>
      </c>
      <c r="Y81" s="168" t="s">
        <v>526</v>
      </c>
      <c r="Z81" s="184">
        <v>0.375</v>
      </c>
      <c r="AA81" s="184">
        <v>0.875</v>
      </c>
      <c r="AB81" s="185" t="s">
        <v>1042</v>
      </c>
      <c r="AC81" s="185"/>
      <c r="AD81" s="186" t="s">
        <v>1050</v>
      </c>
      <c r="AE81" s="187" t="s">
        <v>961</v>
      </c>
      <c r="AF81" s="188" t="s">
        <v>530</v>
      </c>
      <c r="AG81" s="28">
        <v>348</v>
      </c>
      <c r="AH81" s="189">
        <v>348.3</v>
      </c>
      <c r="AI81" s="190" t="s">
        <v>540</v>
      </c>
      <c r="AJ81" s="191">
        <v>1</v>
      </c>
      <c r="AK81" s="191">
        <v>0</v>
      </c>
      <c r="AL81" s="178" t="s">
        <v>553</v>
      </c>
      <c r="AM81" s="191" t="s">
        <v>524</v>
      </c>
      <c r="AN81" s="168" t="s">
        <v>527</v>
      </c>
      <c r="AO81" s="168" t="s">
        <v>526</v>
      </c>
      <c r="AP81" s="168" t="s">
        <v>526</v>
      </c>
      <c r="AQ81" s="168" t="s">
        <v>526</v>
      </c>
      <c r="AR81" s="168" t="s">
        <v>526</v>
      </c>
      <c r="AS81" s="192" t="s">
        <v>526</v>
      </c>
      <c r="AT81" s="168" t="s">
        <v>524</v>
      </c>
      <c r="AU81" s="168" t="s">
        <v>524</v>
      </c>
      <c r="AV81" s="168" t="s">
        <v>524</v>
      </c>
      <c r="AW81" s="168" t="s">
        <v>524</v>
      </c>
      <c r="AX81" s="168" t="s">
        <v>524</v>
      </c>
      <c r="AY81" s="168" t="s">
        <v>524</v>
      </c>
      <c r="AZ81" s="168" t="s">
        <v>524</v>
      </c>
      <c r="BA81" s="193">
        <v>30</v>
      </c>
      <c r="BB81" s="193">
        <v>0</v>
      </c>
      <c r="BC81" s="194" t="s">
        <v>526</v>
      </c>
      <c r="BD81" s="168" t="s">
        <v>526</v>
      </c>
      <c r="BE81" s="168" t="s">
        <v>526</v>
      </c>
      <c r="BF81" s="168" t="s">
        <v>524</v>
      </c>
      <c r="BG81" s="168" t="s">
        <v>524</v>
      </c>
      <c r="BH81" s="194" t="s">
        <v>524</v>
      </c>
      <c r="BI81" s="168" t="s">
        <v>524</v>
      </c>
      <c r="BJ81" s="195" t="s">
        <v>524</v>
      </c>
      <c r="BK81" s="196" t="s">
        <v>523</v>
      </c>
      <c r="BL81" s="168" t="s">
        <v>523</v>
      </c>
      <c r="BM81" s="168" t="s">
        <v>523</v>
      </c>
      <c r="BN81" s="168" t="s">
        <v>523</v>
      </c>
      <c r="BO81" s="168" t="s">
        <v>539</v>
      </c>
      <c r="BP81" s="192" t="s">
        <v>523</v>
      </c>
    </row>
    <row r="82" spans="1:68" s="3" customFormat="1" ht="23.25" customHeight="1">
      <c r="A82" s="91">
        <v>8019</v>
      </c>
      <c r="B82" s="173" t="s">
        <v>44</v>
      </c>
      <c r="C82" s="174">
        <v>2025</v>
      </c>
      <c r="D82" s="175" t="s">
        <v>1055</v>
      </c>
      <c r="E82" s="176" t="s">
        <v>1009</v>
      </c>
      <c r="F82" s="176" t="s">
        <v>1049</v>
      </c>
      <c r="G82" s="176" t="s">
        <v>1039</v>
      </c>
      <c r="H82" s="168" t="s">
        <v>600</v>
      </c>
      <c r="I82" s="167">
        <v>1914</v>
      </c>
      <c r="J82" s="167"/>
      <c r="K82" s="177">
        <v>1928</v>
      </c>
      <c r="L82" s="177">
        <v>97</v>
      </c>
      <c r="M82" s="178" t="s">
        <v>548</v>
      </c>
      <c r="N82" s="179" t="s">
        <v>1048</v>
      </c>
      <c r="O82" s="180" t="s">
        <v>556</v>
      </c>
      <c r="P82" s="181"/>
      <c r="Q82" s="171"/>
      <c r="R82" s="171" t="s">
        <v>526</v>
      </c>
      <c r="S82" s="179" t="s">
        <v>917</v>
      </c>
      <c r="T82" s="168" t="s">
        <v>545</v>
      </c>
      <c r="U82" s="168" t="s">
        <v>1051</v>
      </c>
      <c r="V82" s="183" t="s">
        <v>526</v>
      </c>
      <c r="W82" s="183" t="s">
        <v>526</v>
      </c>
      <c r="X82" s="168" t="s">
        <v>593</v>
      </c>
      <c r="Y82" s="168" t="s">
        <v>526</v>
      </c>
      <c r="Z82" s="184">
        <v>0.375</v>
      </c>
      <c r="AA82" s="184">
        <v>0.875</v>
      </c>
      <c r="AB82" s="185" t="s">
        <v>1042</v>
      </c>
      <c r="AC82" s="185"/>
      <c r="AD82" s="186" t="s">
        <v>1050</v>
      </c>
      <c r="AE82" s="187" t="s">
        <v>961</v>
      </c>
      <c r="AF82" s="188" t="s">
        <v>541</v>
      </c>
      <c r="AG82" s="28">
        <v>19467</v>
      </c>
      <c r="AH82" s="189">
        <v>290.56</v>
      </c>
      <c r="AI82" s="190" t="s">
        <v>601</v>
      </c>
      <c r="AJ82" s="191">
        <v>1</v>
      </c>
      <c r="AK82" s="191">
        <v>0</v>
      </c>
      <c r="AL82" s="178" t="s">
        <v>553</v>
      </c>
      <c r="AM82" s="191" t="s">
        <v>524</v>
      </c>
      <c r="AN82" s="168" t="s">
        <v>527</v>
      </c>
      <c r="AO82" s="168" t="s">
        <v>526</v>
      </c>
      <c r="AP82" s="168" t="s">
        <v>526</v>
      </c>
      <c r="AQ82" s="168" t="s">
        <v>526</v>
      </c>
      <c r="AR82" s="168" t="s">
        <v>526</v>
      </c>
      <c r="AS82" s="192" t="s">
        <v>526</v>
      </c>
      <c r="AT82" s="168" t="s">
        <v>524</v>
      </c>
      <c r="AU82" s="168" t="s">
        <v>524</v>
      </c>
      <c r="AV82" s="168" t="s">
        <v>524</v>
      </c>
      <c r="AW82" s="168" t="s">
        <v>524</v>
      </c>
      <c r="AX82" s="168" t="s">
        <v>524</v>
      </c>
      <c r="AY82" s="168" t="s">
        <v>524</v>
      </c>
      <c r="AZ82" s="168" t="s">
        <v>524</v>
      </c>
      <c r="BA82" s="193">
        <v>0</v>
      </c>
      <c r="BB82" s="193">
        <v>0</v>
      </c>
      <c r="BC82" s="194" t="s">
        <v>526</v>
      </c>
      <c r="BD82" s="168" t="s">
        <v>524</v>
      </c>
      <c r="BE82" s="168" t="s">
        <v>524</v>
      </c>
      <c r="BF82" s="168" t="s">
        <v>524</v>
      </c>
      <c r="BG82" s="168" t="s">
        <v>527</v>
      </c>
      <c r="BH82" s="194" t="s">
        <v>527</v>
      </c>
      <c r="BI82" s="168" t="s">
        <v>524</v>
      </c>
      <c r="BJ82" s="195" t="s">
        <v>524</v>
      </c>
      <c r="BK82" s="196" t="s">
        <v>539</v>
      </c>
      <c r="BL82" s="168" t="s">
        <v>523</v>
      </c>
      <c r="BM82" s="168" t="s">
        <v>523</v>
      </c>
      <c r="BN82" s="168" t="s">
        <v>523</v>
      </c>
      <c r="BO82" s="168" t="s">
        <v>539</v>
      </c>
      <c r="BP82" s="192" t="s">
        <v>523</v>
      </c>
    </row>
    <row r="83" spans="1:68" s="3" customFormat="1" ht="23.25" customHeight="1">
      <c r="A83" s="91">
        <v>8089</v>
      </c>
      <c r="B83" s="173" t="s">
        <v>36</v>
      </c>
      <c r="C83" s="174">
        <v>2025</v>
      </c>
      <c r="D83" s="175" t="s">
        <v>1555</v>
      </c>
      <c r="E83" s="176" t="s">
        <v>1009</v>
      </c>
      <c r="F83" s="176" t="s">
        <v>1049</v>
      </c>
      <c r="G83" s="176" t="s">
        <v>1039</v>
      </c>
      <c r="H83" s="168" t="s">
        <v>1054</v>
      </c>
      <c r="I83" s="167">
        <v>2001</v>
      </c>
      <c r="J83" s="167"/>
      <c r="K83" s="177">
        <v>2001</v>
      </c>
      <c r="L83" s="177">
        <v>24</v>
      </c>
      <c r="M83" s="178" t="s">
        <v>658</v>
      </c>
      <c r="N83" s="179" t="s">
        <v>1048</v>
      </c>
      <c r="O83" s="180" t="s">
        <v>556</v>
      </c>
      <c r="P83" s="181"/>
      <c r="Q83" s="171"/>
      <c r="R83" s="171" t="s">
        <v>526</v>
      </c>
      <c r="S83" s="179" t="s">
        <v>917</v>
      </c>
      <c r="T83" s="168" t="s">
        <v>545</v>
      </c>
      <c r="U83" s="168" t="s">
        <v>562</v>
      </c>
      <c r="V83" s="183" t="s">
        <v>526</v>
      </c>
      <c r="W83" s="183" t="s">
        <v>526</v>
      </c>
      <c r="X83" s="168" t="s">
        <v>526</v>
      </c>
      <c r="Y83" s="168" t="s">
        <v>526</v>
      </c>
      <c r="Z83" s="184">
        <v>0.375</v>
      </c>
      <c r="AA83" s="184">
        <v>0.875</v>
      </c>
      <c r="AB83" s="185" t="s">
        <v>1042</v>
      </c>
      <c r="AC83" s="185"/>
      <c r="AD83" s="186" t="s">
        <v>1050</v>
      </c>
      <c r="AE83" s="187" t="s">
        <v>961</v>
      </c>
      <c r="AF83" s="188" t="s">
        <v>541</v>
      </c>
      <c r="AG83" s="28">
        <v>2752</v>
      </c>
      <c r="AH83" s="189">
        <v>275.04000000000002</v>
      </c>
      <c r="AI83" s="190" t="s">
        <v>1053</v>
      </c>
      <c r="AJ83" s="191">
        <v>1</v>
      </c>
      <c r="AK83" s="191">
        <v>0</v>
      </c>
      <c r="AL83" s="178" t="s">
        <v>564</v>
      </c>
      <c r="AM83" s="191" t="s">
        <v>527</v>
      </c>
      <c r="AN83" s="168" t="s">
        <v>526</v>
      </c>
      <c r="AO83" s="168" t="s">
        <v>527</v>
      </c>
      <c r="AP83" s="168" t="s">
        <v>527</v>
      </c>
      <c r="AQ83" s="168" t="s">
        <v>527</v>
      </c>
      <c r="AR83" s="168" t="s">
        <v>526</v>
      </c>
      <c r="AS83" s="192" t="s">
        <v>585</v>
      </c>
      <c r="AT83" s="168" t="s">
        <v>524</v>
      </c>
      <c r="AU83" s="168" t="s">
        <v>524</v>
      </c>
      <c r="AV83" s="168" t="s">
        <v>524</v>
      </c>
      <c r="AW83" s="168" t="s">
        <v>524</v>
      </c>
      <c r="AX83" s="168" t="s">
        <v>524</v>
      </c>
      <c r="AY83" s="168" t="s">
        <v>524</v>
      </c>
      <c r="AZ83" s="168" t="s">
        <v>524</v>
      </c>
      <c r="BA83" s="193">
        <v>30</v>
      </c>
      <c r="BB83" s="193">
        <v>0</v>
      </c>
      <c r="BC83" s="194" t="s">
        <v>526</v>
      </c>
      <c r="BD83" s="168" t="s">
        <v>526</v>
      </c>
      <c r="BE83" s="168" t="s">
        <v>526</v>
      </c>
      <c r="BF83" s="168" t="s">
        <v>524</v>
      </c>
      <c r="BG83" s="168" t="s">
        <v>524</v>
      </c>
      <c r="BH83" s="194" t="s">
        <v>524</v>
      </c>
      <c r="BI83" s="168" t="s">
        <v>524</v>
      </c>
      <c r="BJ83" s="195" t="s">
        <v>527</v>
      </c>
      <c r="BK83" s="196" t="s">
        <v>539</v>
      </c>
      <c r="BL83" s="168" t="s">
        <v>523</v>
      </c>
      <c r="BM83" s="168" t="s">
        <v>523</v>
      </c>
      <c r="BN83" s="168" t="s">
        <v>523</v>
      </c>
      <c r="BO83" s="168" t="s">
        <v>539</v>
      </c>
      <c r="BP83" s="192" t="s">
        <v>523</v>
      </c>
    </row>
    <row r="84" spans="1:68" s="3" customFormat="1" ht="23.25" customHeight="1">
      <c r="A84" s="91">
        <v>8092</v>
      </c>
      <c r="B84" s="173" t="s">
        <v>40</v>
      </c>
      <c r="C84" s="174">
        <v>2025</v>
      </c>
      <c r="D84" s="175" t="s">
        <v>1052</v>
      </c>
      <c r="E84" s="176" t="s">
        <v>1009</v>
      </c>
      <c r="F84" s="176" t="s">
        <v>1049</v>
      </c>
      <c r="G84" s="176" t="s">
        <v>1039</v>
      </c>
      <c r="H84" s="168" t="s">
        <v>600</v>
      </c>
      <c r="I84" s="167">
        <v>1978</v>
      </c>
      <c r="J84" s="167"/>
      <c r="K84" s="177">
        <v>1977</v>
      </c>
      <c r="L84" s="177">
        <v>48</v>
      </c>
      <c r="M84" s="178" t="s">
        <v>548</v>
      </c>
      <c r="N84" s="179" t="s">
        <v>1048</v>
      </c>
      <c r="O84" s="180" t="s">
        <v>534</v>
      </c>
      <c r="P84" s="181"/>
      <c r="Q84" s="171"/>
      <c r="R84" s="171" t="s">
        <v>526</v>
      </c>
      <c r="S84" s="179" t="s">
        <v>917</v>
      </c>
      <c r="T84" s="168" t="s">
        <v>545</v>
      </c>
      <c r="U84" s="168" t="s">
        <v>1051</v>
      </c>
      <c r="V84" s="183" t="s">
        <v>526</v>
      </c>
      <c r="W84" s="183" t="s">
        <v>526</v>
      </c>
      <c r="X84" s="168" t="s">
        <v>633</v>
      </c>
      <c r="Y84" s="168" t="s">
        <v>526</v>
      </c>
      <c r="Z84" s="184">
        <v>0.375</v>
      </c>
      <c r="AA84" s="184">
        <v>0.70833333333333337</v>
      </c>
      <c r="AB84" s="185" t="s">
        <v>1042</v>
      </c>
      <c r="AC84" s="185"/>
      <c r="AD84" s="186" t="s">
        <v>1050</v>
      </c>
      <c r="AE84" s="187" t="s">
        <v>961</v>
      </c>
      <c r="AF84" s="188" t="s">
        <v>530</v>
      </c>
      <c r="AG84" s="28">
        <v>272</v>
      </c>
      <c r="AH84" s="189">
        <v>272.25</v>
      </c>
      <c r="AI84" s="190" t="s">
        <v>540</v>
      </c>
      <c r="AJ84" s="191">
        <v>1</v>
      </c>
      <c r="AK84" s="191">
        <v>0</v>
      </c>
      <c r="AL84" s="178" t="s">
        <v>553</v>
      </c>
      <c r="AM84" s="191" t="s">
        <v>524</v>
      </c>
      <c r="AN84" s="168" t="s">
        <v>526</v>
      </c>
      <c r="AO84" s="168" t="s">
        <v>526</v>
      </c>
      <c r="AP84" s="168" t="s">
        <v>526</v>
      </c>
      <c r="AQ84" s="168" t="s">
        <v>526</v>
      </c>
      <c r="AR84" s="168" t="s">
        <v>526</v>
      </c>
      <c r="AS84" s="192" t="s">
        <v>526</v>
      </c>
      <c r="AT84" s="168" t="s">
        <v>524</v>
      </c>
      <c r="AU84" s="168" t="s">
        <v>524</v>
      </c>
      <c r="AV84" s="168" t="s">
        <v>524</v>
      </c>
      <c r="AW84" s="168" t="s">
        <v>524</v>
      </c>
      <c r="AX84" s="168" t="s">
        <v>524</v>
      </c>
      <c r="AY84" s="168" t="s">
        <v>524</v>
      </c>
      <c r="AZ84" s="168" t="s">
        <v>524</v>
      </c>
      <c r="BA84" s="193">
        <v>0</v>
      </c>
      <c r="BB84" s="193">
        <v>0</v>
      </c>
      <c r="BC84" s="194" t="s">
        <v>526</v>
      </c>
      <c r="BD84" s="168" t="s">
        <v>526</v>
      </c>
      <c r="BE84" s="168" t="s">
        <v>526</v>
      </c>
      <c r="BF84" s="168" t="s">
        <v>524</v>
      </c>
      <c r="BG84" s="168" t="s">
        <v>524</v>
      </c>
      <c r="BH84" s="168" t="s">
        <v>524</v>
      </c>
      <c r="BI84" s="168" t="s">
        <v>524</v>
      </c>
      <c r="BJ84" s="195" t="s">
        <v>524</v>
      </c>
      <c r="BK84" s="196" t="s">
        <v>523</v>
      </c>
      <c r="BL84" s="168" t="s">
        <v>523</v>
      </c>
      <c r="BM84" s="168" t="s">
        <v>523</v>
      </c>
      <c r="BN84" s="168" t="s">
        <v>523</v>
      </c>
      <c r="BO84" s="168" t="s">
        <v>539</v>
      </c>
      <c r="BP84" s="192" t="s">
        <v>523</v>
      </c>
    </row>
    <row r="85" spans="1:68" s="3" customFormat="1" ht="23.25" customHeight="1">
      <c r="A85" s="203">
        <v>8076</v>
      </c>
      <c r="B85" s="204" t="s">
        <v>297</v>
      </c>
      <c r="C85" s="205">
        <v>2025</v>
      </c>
      <c r="D85" s="206" t="s">
        <v>1534</v>
      </c>
      <c r="E85" s="207" t="s">
        <v>1009</v>
      </c>
      <c r="F85" s="207" t="s">
        <v>1049</v>
      </c>
      <c r="G85" s="207" t="s">
        <v>1039</v>
      </c>
      <c r="H85" s="208" t="s">
        <v>549</v>
      </c>
      <c r="I85" s="209">
        <v>2003</v>
      </c>
      <c r="J85" s="209"/>
      <c r="K85" s="210">
        <v>2001</v>
      </c>
      <c r="L85" s="210">
        <v>24</v>
      </c>
      <c r="M85" s="211" t="s">
        <v>658</v>
      </c>
      <c r="N85" s="212" t="s">
        <v>1048</v>
      </c>
      <c r="O85" s="213" t="s">
        <v>534</v>
      </c>
      <c r="P85" s="214"/>
      <c r="Q85" s="215"/>
      <c r="R85" s="215" t="s">
        <v>526</v>
      </c>
      <c r="S85" s="212" t="s">
        <v>917</v>
      </c>
      <c r="T85" s="208" t="s">
        <v>1519</v>
      </c>
      <c r="U85" s="208" t="s">
        <v>562</v>
      </c>
      <c r="V85" s="216" t="s">
        <v>526</v>
      </c>
      <c r="W85" s="216" t="s">
        <v>555</v>
      </c>
      <c r="X85" s="208" t="s">
        <v>526</v>
      </c>
      <c r="Y85" s="208" t="s">
        <v>526</v>
      </c>
      <c r="Z85" s="318" t="s">
        <v>1535</v>
      </c>
      <c r="AA85" s="217">
        <v>0.70833333333333337</v>
      </c>
      <c r="AB85" s="218"/>
      <c r="AC85" s="218"/>
      <c r="AD85" s="219" t="s">
        <v>1536</v>
      </c>
      <c r="AE85" s="220"/>
      <c r="AF85" s="221" t="s">
        <v>541</v>
      </c>
      <c r="AG85" s="230">
        <v>84000</v>
      </c>
      <c r="AH85" s="222">
        <v>250.5</v>
      </c>
      <c r="AI85" s="223" t="s">
        <v>601</v>
      </c>
      <c r="AJ85" s="224">
        <v>1</v>
      </c>
      <c r="AK85" s="224">
        <v>0</v>
      </c>
      <c r="AL85" s="211" t="s">
        <v>1525</v>
      </c>
      <c r="AM85" s="224" t="s">
        <v>527</v>
      </c>
      <c r="AN85" s="208" t="s">
        <v>526</v>
      </c>
      <c r="AO85" s="208" t="s">
        <v>527</v>
      </c>
      <c r="AP85" s="208" t="s">
        <v>527</v>
      </c>
      <c r="AQ85" s="208" t="s">
        <v>527</v>
      </c>
      <c r="AR85" s="208" t="s">
        <v>526</v>
      </c>
      <c r="AS85" s="225" t="s">
        <v>585</v>
      </c>
      <c r="AT85" s="208" t="s">
        <v>524</v>
      </c>
      <c r="AU85" s="208" t="s">
        <v>524</v>
      </c>
      <c r="AV85" s="208" t="s">
        <v>527</v>
      </c>
      <c r="AW85" s="208" t="s">
        <v>527</v>
      </c>
      <c r="AX85" s="208" t="s">
        <v>527</v>
      </c>
      <c r="AY85" s="208" t="s">
        <v>524</v>
      </c>
      <c r="AZ85" s="208" t="s">
        <v>524</v>
      </c>
      <c r="BA85" s="226">
        <v>80</v>
      </c>
      <c r="BB85" s="226">
        <v>0</v>
      </c>
      <c r="BC85" s="227" t="s">
        <v>526</v>
      </c>
      <c r="BD85" s="208" t="s">
        <v>527</v>
      </c>
      <c r="BE85" s="208" t="s">
        <v>527</v>
      </c>
      <c r="BF85" s="208" t="s">
        <v>527</v>
      </c>
      <c r="BG85" s="208" t="s">
        <v>524</v>
      </c>
      <c r="BH85" s="208" t="s">
        <v>524</v>
      </c>
      <c r="BI85" s="208" t="s">
        <v>524</v>
      </c>
      <c r="BJ85" s="228" t="s">
        <v>527</v>
      </c>
      <c r="BK85" s="229" t="s">
        <v>539</v>
      </c>
      <c r="BL85" s="208" t="s">
        <v>523</v>
      </c>
      <c r="BM85" s="208" t="s">
        <v>523</v>
      </c>
      <c r="BN85" s="208" t="s">
        <v>523</v>
      </c>
      <c r="BO85" s="208" t="s">
        <v>539</v>
      </c>
      <c r="BP85" s="225" t="s">
        <v>523</v>
      </c>
    </row>
    <row r="86" spans="1:68" s="3" customFormat="1" ht="23.25" customHeight="1">
      <c r="A86" s="231">
        <v>8022</v>
      </c>
      <c r="B86" s="232" t="s">
        <v>296</v>
      </c>
      <c r="C86" s="233">
        <v>2025</v>
      </c>
      <c r="D86" s="234" t="s">
        <v>1568</v>
      </c>
      <c r="E86" s="235" t="s">
        <v>1009</v>
      </c>
      <c r="F86" s="235" t="s">
        <v>1031</v>
      </c>
      <c r="G86" s="235" t="s">
        <v>603</v>
      </c>
      <c r="H86" s="236" t="s">
        <v>600</v>
      </c>
      <c r="I86" s="237">
        <v>1999</v>
      </c>
      <c r="J86" s="237"/>
      <c r="K86" s="237">
        <v>1999</v>
      </c>
      <c r="L86" s="237">
        <v>26</v>
      </c>
      <c r="M86" s="233" t="s">
        <v>557</v>
      </c>
      <c r="N86" s="238" t="s">
        <v>1047</v>
      </c>
      <c r="O86" s="239" t="s">
        <v>556</v>
      </c>
      <c r="P86" s="319"/>
      <c r="Q86" s="239"/>
      <c r="R86" s="239" t="s">
        <v>526</v>
      </c>
      <c r="S86" s="238"/>
      <c r="T86" s="236" t="s">
        <v>1519</v>
      </c>
      <c r="U86" s="236" t="s">
        <v>1569</v>
      </c>
      <c r="V86" s="241" t="s">
        <v>526</v>
      </c>
      <c r="W86" s="241" t="s">
        <v>526</v>
      </c>
      <c r="X86" s="236" t="s">
        <v>526</v>
      </c>
      <c r="Y86" s="236" t="s">
        <v>526</v>
      </c>
      <c r="Z86" s="320" t="s">
        <v>1570</v>
      </c>
      <c r="AA86" s="320" t="s">
        <v>1571</v>
      </c>
      <c r="AB86" s="243" t="s">
        <v>1572</v>
      </c>
      <c r="AC86" s="243"/>
      <c r="AD86" s="244" t="s">
        <v>1573</v>
      </c>
      <c r="AE86" s="245"/>
      <c r="AF86" s="246" t="s">
        <v>541</v>
      </c>
      <c r="AG86" s="247">
        <v>185221</v>
      </c>
      <c r="AH86" s="247">
        <v>2108.2199999999998</v>
      </c>
      <c r="AI86" s="248" t="s">
        <v>540</v>
      </c>
      <c r="AJ86" s="236">
        <v>1</v>
      </c>
      <c r="AK86" s="236">
        <v>0</v>
      </c>
      <c r="AL86" s="233" t="s">
        <v>1525</v>
      </c>
      <c r="AM86" s="236" t="s">
        <v>527</v>
      </c>
      <c r="AN86" s="236" t="s">
        <v>527</v>
      </c>
      <c r="AO86" s="236" t="s">
        <v>526</v>
      </c>
      <c r="AP86" s="236" t="s">
        <v>527</v>
      </c>
      <c r="AQ86" s="236" t="s">
        <v>526</v>
      </c>
      <c r="AR86" s="236" t="s">
        <v>526</v>
      </c>
      <c r="AS86" s="249" t="s">
        <v>526</v>
      </c>
      <c r="AT86" s="236" t="s">
        <v>527</v>
      </c>
      <c r="AU86" s="236" t="s">
        <v>527</v>
      </c>
      <c r="AV86" s="236" t="s">
        <v>527</v>
      </c>
      <c r="AW86" s="236" t="s">
        <v>527</v>
      </c>
      <c r="AX86" s="236" t="s">
        <v>527</v>
      </c>
      <c r="AY86" s="236" t="s">
        <v>524</v>
      </c>
      <c r="AZ86" s="236" t="s">
        <v>524</v>
      </c>
      <c r="BA86" s="250">
        <v>300</v>
      </c>
      <c r="BB86" s="250">
        <v>3</v>
      </c>
      <c r="BC86" s="251" t="s">
        <v>527</v>
      </c>
      <c r="BD86" s="236" t="s">
        <v>527</v>
      </c>
      <c r="BE86" s="236" t="s">
        <v>524</v>
      </c>
      <c r="BF86" s="236" t="s">
        <v>527</v>
      </c>
      <c r="BG86" s="236" t="s">
        <v>527</v>
      </c>
      <c r="BH86" s="236" t="s">
        <v>527</v>
      </c>
      <c r="BI86" s="236" t="s">
        <v>524</v>
      </c>
      <c r="BJ86" s="252" t="s">
        <v>527</v>
      </c>
      <c r="BK86" s="253" t="s">
        <v>523</v>
      </c>
      <c r="BL86" s="236" t="s">
        <v>539</v>
      </c>
      <c r="BM86" s="236" t="s">
        <v>523</v>
      </c>
      <c r="BN86" s="236" t="s">
        <v>523</v>
      </c>
      <c r="BO86" s="236" t="s">
        <v>539</v>
      </c>
      <c r="BP86" s="249" t="s">
        <v>523</v>
      </c>
    </row>
    <row r="87" spans="1:68" s="3" customFormat="1" ht="23.25" customHeight="1">
      <c r="A87" s="91">
        <v>9002</v>
      </c>
      <c r="B87" s="173" t="s">
        <v>300</v>
      </c>
      <c r="C87" s="174">
        <v>2025</v>
      </c>
      <c r="D87" s="175" t="s">
        <v>1574</v>
      </c>
      <c r="E87" s="176" t="s">
        <v>1009</v>
      </c>
      <c r="F87" s="176" t="s">
        <v>1031</v>
      </c>
      <c r="G87" s="176" t="s">
        <v>603</v>
      </c>
      <c r="H87" s="168" t="s">
        <v>549</v>
      </c>
      <c r="I87" s="167">
        <v>1988</v>
      </c>
      <c r="J87" s="167"/>
      <c r="K87" s="177">
        <v>1988</v>
      </c>
      <c r="L87" s="177">
        <v>37</v>
      </c>
      <c r="M87" s="178" t="s">
        <v>557</v>
      </c>
      <c r="N87" s="179" t="s">
        <v>1046</v>
      </c>
      <c r="O87" s="180" t="s">
        <v>534</v>
      </c>
      <c r="P87" s="181"/>
      <c r="Q87" s="171"/>
      <c r="R87" s="171" t="s">
        <v>526</v>
      </c>
      <c r="S87" s="179"/>
      <c r="T87" s="168" t="s">
        <v>1519</v>
      </c>
      <c r="U87" s="168" t="s">
        <v>1569</v>
      </c>
      <c r="V87" s="183" t="s">
        <v>1575</v>
      </c>
      <c r="W87" s="183" t="s">
        <v>526</v>
      </c>
      <c r="X87" s="168" t="s">
        <v>526</v>
      </c>
      <c r="Y87" s="168" t="s">
        <v>526</v>
      </c>
      <c r="Z87" s="309" t="s">
        <v>1576</v>
      </c>
      <c r="AA87" s="309" t="s">
        <v>1577</v>
      </c>
      <c r="AB87" s="321"/>
      <c r="AC87" s="200"/>
      <c r="AD87" s="186" t="s">
        <v>1578</v>
      </c>
      <c r="AE87" s="201"/>
      <c r="AF87" s="188" t="s">
        <v>541</v>
      </c>
      <c r="AG87" s="28">
        <v>6294</v>
      </c>
      <c r="AH87" s="189">
        <v>1974.91</v>
      </c>
      <c r="AI87" s="190" t="s">
        <v>529</v>
      </c>
      <c r="AJ87" s="191">
        <v>3</v>
      </c>
      <c r="AK87" s="191">
        <v>1</v>
      </c>
      <c r="AL87" s="178" t="s">
        <v>1525</v>
      </c>
      <c r="AM87" s="191" t="s">
        <v>527</v>
      </c>
      <c r="AN87" s="168" t="s">
        <v>527</v>
      </c>
      <c r="AO87" s="168" t="s">
        <v>527</v>
      </c>
      <c r="AP87" s="168" t="s">
        <v>527</v>
      </c>
      <c r="AQ87" s="168" t="s">
        <v>526</v>
      </c>
      <c r="AR87" s="168" t="s">
        <v>270</v>
      </c>
      <c r="AS87" s="192" t="s">
        <v>585</v>
      </c>
      <c r="AT87" s="168" t="s">
        <v>524</v>
      </c>
      <c r="AU87" s="168" t="s">
        <v>524</v>
      </c>
      <c r="AV87" s="168" t="s">
        <v>524</v>
      </c>
      <c r="AW87" s="168" t="s">
        <v>524</v>
      </c>
      <c r="AX87" s="168" t="s">
        <v>524</v>
      </c>
      <c r="AY87" s="168" t="s">
        <v>524</v>
      </c>
      <c r="AZ87" s="168" t="s">
        <v>524</v>
      </c>
      <c r="BA87" s="193">
        <v>65</v>
      </c>
      <c r="BB87" s="193">
        <v>0</v>
      </c>
      <c r="BC87" s="194" t="s">
        <v>527</v>
      </c>
      <c r="BD87" s="168" t="s">
        <v>527</v>
      </c>
      <c r="BE87" s="168" t="s">
        <v>527</v>
      </c>
      <c r="BF87" s="168" t="s">
        <v>524</v>
      </c>
      <c r="BG87" s="168" t="s">
        <v>527</v>
      </c>
      <c r="BH87" s="168" t="s">
        <v>524</v>
      </c>
      <c r="BI87" s="168" t="s">
        <v>524</v>
      </c>
      <c r="BJ87" s="195" t="s">
        <v>527</v>
      </c>
      <c r="BK87" s="196" t="s">
        <v>523</v>
      </c>
      <c r="BL87" s="168" t="s">
        <v>539</v>
      </c>
      <c r="BM87" s="168" t="s">
        <v>523</v>
      </c>
      <c r="BN87" s="168" t="s">
        <v>523</v>
      </c>
      <c r="BO87" s="168" t="s">
        <v>523</v>
      </c>
      <c r="BP87" s="192" t="s">
        <v>523</v>
      </c>
    </row>
    <row r="88" spans="1:68" s="3" customFormat="1" ht="23.25" customHeight="1">
      <c r="A88" s="91">
        <v>8095</v>
      </c>
      <c r="B88" s="173" t="s">
        <v>410</v>
      </c>
      <c r="C88" s="174">
        <v>2025</v>
      </c>
      <c r="D88" s="175" t="s">
        <v>1537</v>
      </c>
      <c r="E88" s="176" t="s">
        <v>1009</v>
      </c>
      <c r="F88" s="176" t="s">
        <v>1031</v>
      </c>
      <c r="G88" s="176" t="s">
        <v>1039</v>
      </c>
      <c r="H88" s="168" t="s">
        <v>549</v>
      </c>
      <c r="I88" s="167">
        <v>2005</v>
      </c>
      <c r="J88" s="167"/>
      <c r="K88" s="177">
        <v>2002</v>
      </c>
      <c r="L88" s="177">
        <v>23</v>
      </c>
      <c r="M88" s="178" t="s">
        <v>659</v>
      </c>
      <c r="N88" s="179" t="s">
        <v>1045</v>
      </c>
      <c r="O88" s="180" t="s">
        <v>556</v>
      </c>
      <c r="P88" s="181"/>
      <c r="Q88" s="171"/>
      <c r="R88" s="171" t="s">
        <v>526</v>
      </c>
      <c r="S88" s="179"/>
      <c r="T88" s="168" t="s">
        <v>1037</v>
      </c>
      <c r="U88" s="168" t="s">
        <v>562</v>
      </c>
      <c r="V88" s="183" t="s">
        <v>526</v>
      </c>
      <c r="W88" s="288" t="s">
        <v>526</v>
      </c>
      <c r="X88" s="168" t="s">
        <v>526</v>
      </c>
      <c r="Y88" s="168" t="s">
        <v>526</v>
      </c>
      <c r="Z88" s="184">
        <v>0.375</v>
      </c>
      <c r="AA88" s="184">
        <v>0.875</v>
      </c>
      <c r="AB88" s="185" t="s">
        <v>1527</v>
      </c>
      <c r="AC88" s="185"/>
      <c r="AD88" s="186" t="s">
        <v>1765</v>
      </c>
      <c r="AE88" s="187" t="s">
        <v>1528</v>
      </c>
      <c r="AF88" s="188" t="s">
        <v>774</v>
      </c>
      <c r="AG88" s="28">
        <v>20900</v>
      </c>
      <c r="AH88" s="189">
        <v>1579</v>
      </c>
      <c r="AI88" s="190" t="s">
        <v>1044</v>
      </c>
      <c r="AJ88" s="191">
        <v>2</v>
      </c>
      <c r="AK88" s="191">
        <v>0</v>
      </c>
      <c r="AL88" s="178" t="s">
        <v>1034</v>
      </c>
      <c r="AM88" s="191" t="s">
        <v>527</v>
      </c>
      <c r="AN88" s="168" t="s">
        <v>527</v>
      </c>
      <c r="AO88" s="168" t="s">
        <v>527</v>
      </c>
      <c r="AP88" s="168" t="s">
        <v>526</v>
      </c>
      <c r="AQ88" s="168" t="s">
        <v>526</v>
      </c>
      <c r="AR88" s="168" t="s">
        <v>526</v>
      </c>
      <c r="AS88" s="192" t="s">
        <v>585</v>
      </c>
      <c r="AT88" s="168" t="s">
        <v>524</v>
      </c>
      <c r="AU88" s="168" t="s">
        <v>524</v>
      </c>
      <c r="AV88" s="168" t="s">
        <v>527</v>
      </c>
      <c r="AW88" s="168" t="s">
        <v>527</v>
      </c>
      <c r="AX88" s="168" t="s">
        <v>524</v>
      </c>
      <c r="AY88" s="168" t="s">
        <v>524</v>
      </c>
      <c r="AZ88" s="168" t="s">
        <v>524</v>
      </c>
      <c r="BA88" s="193">
        <v>10</v>
      </c>
      <c r="BB88" s="193">
        <v>0</v>
      </c>
      <c r="BC88" s="194" t="s">
        <v>524</v>
      </c>
      <c r="BD88" s="168" t="s">
        <v>527</v>
      </c>
      <c r="BE88" s="168" t="s">
        <v>527</v>
      </c>
      <c r="BF88" s="168" t="s">
        <v>524</v>
      </c>
      <c r="BG88" s="168" t="s">
        <v>524</v>
      </c>
      <c r="BH88" s="168" t="s">
        <v>524</v>
      </c>
      <c r="BI88" s="168" t="s">
        <v>524</v>
      </c>
      <c r="BJ88" s="195" t="s">
        <v>524</v>
      </c>
      <c r="BK88" s="196" t="s">
        <v>539</v>
      </c>
      <c r="BL88" s="168" t="s">
        <v>523</v>
      </c>
      <c r="BM88" s="168" t="s">
        <v>523</v>
      </c>
      <c r="BN88" s="168" t="s">
        <v>523</v>
      </c>
      <c r="BO88" s="168" t="s">
        <v>539</v>
      </c>
      <c r="BP88" s="192" t="s">
        <v>539</v>
      </c>
    </row>
    <row r="89" spans="1:68" s="3" customFormat="1" ht="23.25" customHeight="1">
      <c r="A89" s="91">
        <v>9008</v>
      </c>
      <c r="B89" s="173" t="s">
        <v>3</v>
      </c>
      <c r="C89" s="174">
        <v>2025</v>
      </c>
      <c r="D89" s="175" t="s">
        <v>1579</v>
      </c>
      <c r="E89" s="176" t="s">
        <v>1009</v>
      </c>
      <c r="F89" s="176" t="s">
        <v>1031</v>
      </c>
      <c r="G89" s="176" t="s">
        <v>967</v>
      </c>
      <c r="H89" s="168" t="s">
        <v>549</v>
      </c>
      <c r="I89" s="167">
        <v>1978</v>
      </c>
      <c r="J89" s="167"/>
      <c r="K89" s="177">
        <v>1971</v>
      </c>
      <c r="L89" s="177">
        <v>54</v>
      </c>
      <c r="M89" s="178" t="s">
        <v>684</v>
      </c>
      <c r="N89" s="179" t="s">
        <v>1043</v>
      </c>
      <c r="O89" s="180" t="s">
        <v>556</v>
      </c>
      <c r="P89" s="181"/>
      <c r="Q89" s="171"/>
      <c r="R89" s="171" t="s">
        <v>526</v>
      </c>
      <c r="S89" s="179"/>
      <c r="T89" s="168" t="s">
        <v>1519</v>
      </c>
      <c r="U89" s="168" t="s">
        <v>624</v>
      </c>
      <c r="V89" s="183" t="s">
        <v>526</v>
      </c>
      <c r="W89" s="183" t="s">
        <v>555</v>
      </c>
      <c r="X89" s="171" t="s">
        <v>526</v>
      </c>
      <c r="Y89" s="168" t="s">
        <v>526</v>
      </c>
      <c r="Z89" s="300">
        <v>0.33333333333333331</v>
      </c>
      <c r="AA89" s="300">
        <v>0.70833333333333337</v>
      </c>
      <c r="AB89" s="200" t="s">
        <v>1580</v>
      </c>
      <c r="AC89" s="200"/>
      <c r="AD89" s="186" t="s">
        <v>1581</v>
      </c>
      <c r="AE89" s="201"/>
      <c r="AF89" s="188" t="s">
        <v>541</v>
      </c>
      <c r="AG89" s="28">
        <v>117140</v>
      </c>
      <c r="AH89" s="189">
        <v>1494.2400000000009</v>
      </c>
      <c r="AI89" s="190" t="s">
        <v>601</v>
      </c>
      <c r="AJ89" s="191">
        <v>2</v>
      </c>
      <c r="AK89" s="191">
        <v>0</v>
      </c>
      <c r="AL89" s="178" t="s">
        <v>1582</v>
      </c>
      <c r="AM89" s="191" t="s">
        <v>524</v>
      </c>
      <c r="AN89" s="168" t="s">
        <v>527</v>
      </c>
      <c r="AO89" s="168" t="s">
        <v>527</v>
      </c>
      <c r="AP89" s="168" t="s">
        <v>527</v>
      </c>
      <c r="AQ89" s="168" t="s">
        <v>526</v>
      </c>
      <c r="AR89" s="168" t="s">
        <v>527</v>
      </c>
      <c r="AS89" s="192" t="s">
        <v>585</v>
      </c>
      <c r="AT89" s="168" t="s">
        <v>524</v>
      </c>
      <c r="AU89" s="168" t="s">
        <v>524</v>
      </c>
      <c r="AV89" s="168" t="s">
        <v>527</v>
      </c>
      <c r="AW89" s="168" t="s">
        <v>527</v>
      </c>
      <c r="AX89" s="168" t="s">
        <v>524</v>
      </c>
      <c r="AY89" s="168" t="s">
        <v>524</v>
      </c>
      <c r="AZ89" s="168" t="s">
        <v>524</v>
      </c>
      <c r="BA89" s="193">
        <v>50</v>
      </c>
      <c r="BB89" s="193">
        <v>2</v>
      </c>
      <c r="BC89" s="194" t="s">
        <v>524</v>
      </c>
      <c r="BD89" s="168" t="s">
        <v>527</v>
      </c>
      <c r="BE89" s="168" t="s">
        <v>524</v>
      </c>
      <c r="BF89" s="168" t="s">
        <v>524</v>
      </c>
      <c r="BG89" s="168" t="s">
        <v>527</v>
      </c>
      <c r="BH89" s="168" t="s">
        <v>527</v>
      </c>
      <c r="BI89" s="168" t="s">
        <v>524</v>
      </c>
      <c r="BJ89" s="195" t="s">
        <v>527</v>
      </c>
      <c r="BK89" s="196" t="s">
        <v>523</v>
      </c>
      <c r="BL89" s="168" t="s">
        <v>539</v>
      </c>
      <c r="BM89" s="168" t="s">
        <v>523</v>
      </c>
      <c r="BN89" s="168" t="s">
        <v>523</v>
      </c>
      <c r="BO89" s="168" t="s">
        <v>539</v>
      </c>
      <c r="BP89" s="192" t="s">
        <v>523</v>
      </c>
    </row>
    <row r="90" spans="1:68" s="3" customFormat="1" ht="23.25" customHeight="1">
      <c r="A90" s="91">
        <v>8102</v>
      </c>
      <c r="B90" s="173" t="s">
        <v>411</v>
      </c>
      <c r="C90" s="174">
        <v>2025</v>
      </c>
      <c r="D90" s="175" t="s">
        <v>1538</v>
      </c>
      <c r="E90" s="176" t="s">
        <v>1009</v>
      </c>
      <c r="F90" s="176" t="s">
        <v>1031</v>
      </c>
      <c r="G90" s="176" t="s">
        <v>1039</v>
      </c>
      <c r="H90" s="168" t="s">
        <v>600</v>
      </c>
      <c r="I90" s="167">
        <v>1971</v>
      </c>
      <c r="J90" s="167"/>
      <c r="K90" s="177">
        <v>1970</v>
      </c>
      <c r="L90" s="177">
        <v>55</v>
      </c>
      <c r="M90" s="178" t="s">
        <v>659</v>
      </c>
      <c r="N90" s="179" t="s">
        <v>1539</v>
      </c>
      <c r="O90" s="180" t="s">
        <v>556</v>
      </c>
      <c r="P90" s="181"/>
      <c r="Q90" s="171"/>
      <c r="R90" s="171" t="s">
        <v>526</v>
      </c>
      <c r="S90" s="179"/>
      <c r="T90" s="168" t="s">
        <v>1037</v>
      </c>
      <c r="U90" s="168" t="s">
        <v>562</v>
      </c>
      <c r="V90" s="183" t="s">
        <v>526</v>
      </c>
      <c r="W90" s="183" t="s">
        <v>526</v>
      </c>
      <c r="X90" s="168" t="s">
        <v>526</v>
      </c>
      <c r="Y90" s="168" t="s">
        <v>526</v>
      </c>
      <c r="Z90" s="184">
        <v>0.375</v>
      </c>
      <c r="AA90" s="184">
        <v>0.70833333333333337</v>
      </c>
      <c r="AB90" s="185" t="s">
        <v>1527</v>
      </c>
      <c r="AC90" s="185"/>
      <c r="AD90" s="186" t="s">
        <v>1050</v>
      </c>
      <c r="AE90" s="187" t="s">
        <v>1528</v>
      </c>
      <c r="AF90" s="188" t="s">
        <v>774</v>
      </c>
      <c r="AG90" s="28">
        <v>5339</v>
      </c>
      <c r="AH90" s="189">
        <v>1020</v>
      </c>
      <c r="AI90" s="190" t="s">
        <v>1035</v>
      </c>
      <c r="AJ90" s="191">
        <v>2</v>
      </c>
      <c r="AK90" s="191">
        <v>0</v>
      </c>
      <c r="AL90" s="178" t="s">
        <v>1041</v>
      </c>
      <c r="AM90" s="191" t="s">
        <v>524</v>
      </c>
      <c r="AN90" s="168" t="s">
        <v>527</v>
      </c>
      <c r="AO90" s="168" t="s">
        <v>527</v>
      </c>
      <c r="AP90" s="168" t="s">
        <v>527</v>
      </c>
      <c r="AQ90" s="168" t="s">
        <v>527</v>
      </c>
      <c r="AR90" s="168" t="s">
        <v>526</v>
      </c>
      <c r="AS90" s="192" t="s">
        <v>585</v>
      </c>
      <c r="AT90" s="168" t="s">
        <v>524</v>
      </c>
      <c r="AU90" s="168" t="s">
        <v>524</v>
      </c>
      <c r="AV90" s="168" t="s">
        <v>527</v>
      </c>
      <c r="AW90" s="168" t="s">
        <v>524</v>
      </c>
      <c r="AX90" s="168" t="s">
        <v>524</v>
      </c>
      <c r="AY90" s="168" t="s">
        <v>524</v>
      </c>
      <c r="AZ90" s="168" t="s">
        <v>524</v>
      </c>
      <c r="BA90" s="193">
        <v>197</v>
      </c>
      <c r="BB90" s="193">
        <v>0</v>
      </c>
      <c r="BC90" s="194" t="s">
        <v>524</v>
      </c>
      <c r="BD90" s="168" t="s">
        <v>527</v>
      </c>
      <c r="BE90" s="168" t="s">
        <v>527</v>
      </c>
      <c r="BF90" s="168" t="s">
        <v>524</v>
      </c>
      <c r="BG90" s="168" t="s">
        <v>527</v>
      </c>
      <c r="BH90" s="168" t="s">
        <v>524</v>
      </c>
      <c r="BI90" s="168" t="s">
        <v>524</v>
      </c>
      <c r="BJ90" s="195" t="s">
        <v>524</v>
      </c>
      <c r="BK90" s="196" t="s">
        <v>539</v>
      </c>
      <c r="BL90" s="168" t="s">
        <v>523</v>
      </c>
      <c r="BM90" s="168" t="s">
        <v>523</v>
      </c>
      <c r="BN90" s="168" t="s">
        <v>523</v>
      </c>
      <c r="BO90" s="168" t="s">
        <v>539</v>
      </c>
      <c r="BP90" s="192" t="s">
        <v>539</v>
      </c>
    </row>
    <row r="91" spans="1:68" s="3" customFormat="1" ht="23.25" customHeight="1">
      <c r="A91" s="91">
        <v>9007</v>
      </c>
      <c r="B91" s="173" t="s">
        <v>4</v>
      </c>
      <c r="C91" s="174">
        <v>2025</v>
      </c>
      <c r="D91" s="175" t="s">
        <v>1583</v>
      </c>
      <c r="E91" s="176" t="s">
        <v>1009</v>
      </c>
      <c r="F91" s="176" t="s">
        <v>1031</v>
      </c>
      <c r="G91" s="176" t="s">
        <v>967</v>
      </c>
      <c r="H91" s="168" t="s">
        <v>549</v>
      </c>
      <c r="I91" s="167">
        <v>1980</v>
      </c>
      <c r="J91" s="167"/>
      <c r="K91" s="177">
        <v>1980</v>
      </c>
      <c r="L91" s="177">
        <v>45</v>
      </c>
      <c r="M91" s="178" t="s">
        <v>684</v>
      </c>
      <c r="N91" s="179" t="s">
        <v>1040</v>
      </c>
      <c r="O91" s="180" t="s">
        <v>556</v>
      </c>
      <c r="P91" s="181"/>
      <c r="Q91" s="171"/>
      <c r="R91" s="171" t="s">
        <v>526</v>
      </c>
      <c r="S91" s="179"/>
      <c r="T91" s="168" t="s">
        <v>1519</v>
      </c>
      <c r="U91" s="168" t="s">
        <v>624</v>
      </c>
      <c r="V91" s="183" t="s">
        <v>526</v>
      </c>
      <c r="W91" s="183" t="s">
        <v>555</v>
      </c>
      <c r="X91" s="171" t="s">
        <v>526</v>
      </c>
      <c r="Y91" s="168" t="s">
        <v>526</v>
      </c>
      <c r="Z91" s="184">
        <v>0.35416666666666669</v>
      </c>
      <c r="AA91" s="184">
        <v>0.66666666666666663</v>
      </c>
      <c r="AB91" s="200"/>
      <c r="AC91" s="200"/>
      <c r="AD91" s="186" t="s">
        <v>1584</v>
      </c>
      <c r="AE91" s="201"/>
      <c r="AF91" s="188" t="s">
        <v>541</v>
      </c>
      <c r="AG91" s="28">
        <v>62000</v>
      </c>
      <c r="AH91" s="189">
        <v>553</v>
      </c>
      <c r="AI91" s="190" t="s">
        <v>540</v>
      </c>
      <c r="AJ91" s="191">
        <v>1</v>
      </c>
      <c r="AK91" s="191">
        <v>0</v>
      </c>
      <c r="AL91" s="178" t="s">
        <v>564</v>
      </c>
      <c r="AM91" s="191" t="s">
        <v>527</v>
      </c>
      <c r="AN91" s="168" t="s">
        <v>527</v>
      </c>
      <c r="AO91" s="168" t="s">
        <v>527</v>
      </c>
      <c r="AP91" s="168" t="s">
        <v>527</v>
      </c>
      <c r="AQ91" s="168" t="s">
        <v>526</v>
      </c>
      <c r="AR91" s="168" t="s">
        <v>527</v>
      </c>
      <c r="AS91" s="192" t="s">
        <v>585</v>
      </c>
      <c r="AT91" s="168" t="s">
        <v>524</v>
      </c>
      <c r="AU91" s="168" t="s">
        <v>524</v>
      </c>
      <c r="AV91" s="168" t="s">
        <v>527</v>
      </c>
      <c r="AW91" s="168" t="s">
        <v>568</v>
      </c>
      <c r="AX91" s="168" t="s">
        <v>527</v>
      </c>
      <c r="AY91" s="168" t="s">
        <v>524</v>
      </c>
      <c r="AZ91" s="168" t="s">
        <v>524</v>
      </c>
      <c r="BA91" s="179">
        <v>120</v>
      </c>
      <c r="BB91" s="193">
        <v>0</v>
      </c>
      <c r="BC91" s="194" t="s">
        <v>526</v>
      </c>
      <c r="BD91" s="168" t="s">
        <v>527</v>
      </c>
      <c r="BE91" s="168" t="s">
        <v>524</v>
      </c>
      <c r="BF91" s="168" t="s">
        <v>527</v>
      </c>
      <c r="BG91" s="168" t="s">
        <v>527</v>
      </c>
      <c r="BH91" s="168" t="s">
        <v>524</v>
      </c>
      <c r="BI91" s="168" t="s">
        <v>524</v>
      </c>
      <c r="BJ91" s="195" t="s">
        <v>527</v>
      </c>
      <c r="BK91" s="196" t="s">
        <v>523</v>
      </c>
      <c r="BL91" s="168" t="s">
        <v>539</v>
      </c>
      <c r="BM91" s="168" t="s">
        <v>523</v>
      </c>
      <c r="BN91" s="168" t="s">
        <v>523</v>
      </c>
      <c r="BO91" s="168" t="s">
        <v>523</v>
      </c>
      <c r="BP91" s="192" t="s">
        <v>539</v>
      </c>
    </row>
    <row r="92" spans="1:68" s="3" customFormat="1" ht="23.25" customHeight="1">
      <c r="A92" s="91">
        <v>8094</v>
      </c>
      <c r="B92" s="173" t="s">
        <v>412</v>
      </c>
      <c r="C92" s="174">
        <v>2025</v>
      </c>
      <c r="D92" s="175" t="s">
        <v>1540</v>
      </c>
      <c r="E92" s="176" t="s">
        <v>1009</v>
      </c>
      <c r="F92" s="176" t="s">
        <v>1031</v>
      </c>
      <c r="G92" s="176" t="s">
        <v>1039</v>
      </c>
      <c r="H92" s="168" t="s">
        <v>600</v>
      </c>
      <c r="I92" s="167">
        <v>1985</v>
      </c>
      <c r="J92" s="167"/>
      <c r="K92" s="177">
        <v>1985</v>
      </c>
      <c r="L92" s="177">
        <v>40</v>
      </c>
      <c r="M92" s="178" t="s">
        <v>659</v>
      </c>
      <c r="N92" s="179" t="s">
        <v>1038</v>
      </c>
      <c r="O92" s="180" t="s">
        <v>556</v>
      </c>
      <c r="P92" s="181"/>
      <c r="Q92" s="171"/>
      <c r="R92" s="171" t="s">
        <v>526</v>
      </c>
      <c r="S92" s="179"/>
      <c r="T92" s="168" t="s">
        <v>1037</v>
      </c>
      <c r="U92" s="168" t="s">
        <v>562</v>
      </c>
      <c r="V92" s="183" t="s">
        <v>526</v>
      </c>
      <c r="W92" s="183" t="s">
        <v>526</v>
      </c>
      <c r="X92" s="168" t="s">
        <v>526</v>
      </c>
      <c r="Y92" s="168" t="s">
        <v>526</v>
      </c>
      <c r="Z92" s="184">
        <v>0.375</v>
      </c>
      <c r="AA92" s="301" t="s">
        <v>1541</v>
      </c>
      <c r="AB92" s="322"/>
      <c r="AC92" s="322"/>
      <c r="AD92" s="323" t="s">
        <v>1036</v>
      </c>
      <c r="AE92" s="324"/>
      <c r="AF92" s="188" t="s">
        <v>774</v>
      </c>
      <c r="AG92" s="28">
        <v>12378</v>
      </c>
      <c r="AH92" s="189">
        <v>800</v>
      </c>
      <c r="AI92" s="190" t="s">
        <v>1035</v>
      </c>
      <c r="AJ92" s="191">
        <v>2</v>
      </c>
      <c r="AK92" s="191">
        <v>0</v>
      </c>
      <c r="AL92" s="178" t="s">
        <v>1034</v>
      </c>
      <c r="AM92" s="191" t="s">
        <v>527</v>
      </c>
      <c r="AN92" s="168" t="s">
        <v>527</v>
      </c>
      <c r="AO92" s="168" t="s">
        <v>527</v>
      </c>
      <c r="AP92" s="168" t="s">
        <v>527</v>
      </c>
      <c r="AQ92" s="168" t="s">
        <v>527</v>
      </c>
      <c r="AR92" s="168" t="s">
        <v>526</v>
      </c>
      <c r="AS92" s="192" t="s">
        <v>585</v>
      </c>
      <c r="AT92" s="168" t="s">
        <v>524</v>
      </c>
      <c r="AU92" s="168" t="s">
        <v>524</v>
      </c>
      <c r="AV92" s="168" t="s">
        <v>524</v>
      </c>
      <c r="AW92" s="168" t="s">
        <v>524</v>
      </c>
      <c r="AX92" s="168" t="s">
        <v>524</v>
      </c>
      <c r="AY92" s="168" t="s">
        <v>524</v>
      </c>
      <c r="AZ92" s="168" t="s">
        <v>524</v>
      </c>
      <c r="BA92" s="193">
        <v>197</v>
      </c>
      <c r="BB92" s="193">
        <v>0</v>
      </c>
      <c r="BC92" s="194" t="s">
        <v>524</v>
      </c>
      <c r="BD92" s="168" t="s">
        <v>527</v>
      </c>
      <c r="BE92" s="168" t="s">
        <v>527</v>
      </c>
      <c r="BF92" s="168" t="s">
        <v>524</v>
      </c>
      <c r="BG92" s="168" t="s">
        <v>527</v>
      </c>
      <c r="BH92" s="194" t="s">
        <v>524</v>
      </c>
      <c r="BI92" s="168" t="s">
        <v>524</v>
      </c>
      <c r="BJ92" s="195" t="s">
        <v>527</v>
      </c>
      <c r="BK92" s="196" t="s">
        <v>539</v>
      </c>
      <c r="BL92" s="168" t="s">
        <v>523</v>
      </c>
      <c r="BM92" s="168" t="s">
        <v>523</v>
      </c>
      <c r="BN92" s="168" t="s">
        <v>523</v>
      </c>
      <c r="BO92" s="168" t="s">
        <v>539</v>
      </c>
      <c r="BP92" s="192" t="s">
        <v>539</v>
      </c>
    </row>
    <row r="93" spans="1:68" s="3" customFormat="1" ht="23.25" customHeight="1">
      <c r="A93" s="91">
        <v>9006</v>
      </c>
      <c r="B93" s="173" t="s">
        <v>13</v>
      </c>
      <c r="C93" s="174">
        <v>2025</v>
      </c>
      <c r="D93" s="175" t="s">
        <v>1585</v>
      </c>
      <c r="E93" s="176" t="s">
        <v>1009</v>
      </c>
      <c r="F93" s="176" t="s">
        <v>1031</v>
      </c>
      <c r="G93" s="176" t="s">
        <v>603</v>
      </c>
      <c r="H93" s="168" t="s">
        <v>600</v>
      </c>
      <c r="I93" s="167">
        <v>2002</v>
      </c>
      <c r="J93" s="167"/>
      <c r="K93" s="177">
        <v>2003</v>
      </c>
      <c r="L93" s="177">
        <v>22</v>
      </c>
      <c r="M93" s="178" t="s">
        <v>557</v>
      </c>
      <c r="N93" s="179" t="s">
        <v>1033</v>
      </c>
      <c r="O93" s="180" t="s">
        <v>666</v>
      </c>
      <c r="P93" s="181">
        <v>12012</v>
      </c>
      <c r="Q93" s="182" t="s">
        <v>12</v>
      </c>
      <c r="R93" s="171" t="s">
        <v>526</v>
      </c>
      <c r="S93" s="179"/>
      <c r="T93" s="168" t="s">
        <v>545</v>
      </c>
      <c r="U93" s="168" t="s">
        <v>624</v>
      </c>
      <c r="V93" s="183" t="s">
        <v>526</v>
      </c>
      <c r="W93" s="183" t="s">
        <v>561</v>
      </c>
      <c r="X93" s="168" t="s">
        <v>526</v>
      </c>
      <c r="Y93" s="168" t="s">
        <v>526</v>
      </c>
      <c r="Z93" s="300">
        <v>0.35416666666666669</v>
      </c>
      <c r="AA93" s="301" t="s">
        <v>972</v>
      </c>
      <c r="AB93" s="185"/>
      <c r="AC93" s="185"/>
      <c r="AD93" s="186" t="s">
        <v>1032</v>
      </c>
      <c r="AE93" s="187"/>
      <c r="AF93" s="188" t="s">
        <v>541</v>
      </c>
      <c r="AG93" s="28">
        <v>4892</v>
      </c>
      <c r="AH93" s="189">
        <v>571.08000000000004</v>
      </c>
      <c r="AI93" s="190" t="s">
        <v>540</v>
      </c>
      <c r="AJ93" s="191">
        <v>1</v>
      </c>
      <c r="AK93" s="191">
        <v>0</v>
      </c>
      <c r="AL93" s="178" t="s">
        <v>528</v>
      </c>
      <c r="AM93" s="191" t="s">
        <v>527</v>
      </c>
      <c r="AN93" s="168" t="s">
        <v>527</v>
      </c>
      <c r="AO93" s="168" t="s">
        <v>527</v>
      </c>
      <c r="AP93" s="168" t="s">
        <v>527</v>
      </c>
      <c r="AQ93" s="168" t="s">
        <v>526</v>
      </c>
      <c r="AR93" s="168" t="s">
        <v>526</v>
      </c>
      <c r="AS93" s="192" t="s">
        <v>585</v>
      </c>
      <c r="AT93" s="168" t="s">
        <v>524</v>
      </c>
      <c r="AU93" s="168" t="s">
        <v>524</v>
      </c>
      <c r="AV93" s="168" t="s">
        <v>527</v>
      </c>
      <c r="AW93" s="168" t="s">
        <v>527</v>
      </c>
      <c r="AX93" s="168" t="s">
        <v>524</v>
      </c>
      <c r="AY93" s="168" t="s">
        <v>524</v>
      </c>
      <c r="AZ93" s="168" t="s">
        <v>524</v>
      </c>
      <c r="BA93" s="179">
        <v>65</v>
      </c>
      <c r="BB93" s="193">
        <v>2</v>
      </c>
      <c r="BC93" s="194" t="s">
        <v>526</v>
      </c>
      <c r="BD93" s="168" t="s">
        <v>526</v>
      </c>
      <c r="BE93" s="168" t="s">
        <v>524</v>
      </c>
      <c r="BF93" s="168" t="s">
        <v>527</v>
      </c>
      <c r="BG93" s="168" t="s">
        <v>527</v>
      </c>
      <c r="BH93" s="168" t="s">
        <v>527</v>
      </c>
      <c r="BI93" s="168" t="s">
        <v>524</v>
      </c>
      <c r="BJ93" s="195" t="s">
        <v>527</v>
      </c>
      <c r="BK93" s="196" t="s">
        <v>539</v>
      </c>
      <c r="BL93" s="168" t="s">
        <v>539</v>
      </c>
      <c r="BM93" s="168" t="s">
        <v>523</v>
      </c>
      <c r="BN93" s="168" t="s">
        <v>523</v>
      </c>
      <c r="BO93" s="168" t="s">
        <v>539</v>
      </c>
      <c r="BP93" s="192" t="s">
        <v>523</v>
      </c>
    </row>
    <row r="94" spans="1:68" s="3" customFormat="1" ht="23.25" customHeight="1">
      <c r="A94" s="255">
        <v>9005</v>
      </c>
      <c r="B94" s="256" t="s">
        <v>14</v>
      </c>
      <c r="C94" s="257">
        <v>2025</v>
      </c>
      <c r="D94" s="258" t="s">
        <v>1586</v>
      </c>
      <c r="E94" s="259" t="s">
        <v>1009</v>
      </c>
      <c r="F94" s="259" t="s">
        <v>1031</v>
      </c>
      <c r="G94" s="259" t="s">
        <v>603</v>
      </c>
      <c r="H94" s="260" t="s">
        <v>600</v>
      </c>
      <c r="I94" s="261">
        <v>1989</v>
      </c>
      <c r="J94" s="261"/>
      <c r="K94" s="262">
        <v>1988</v>
      </c>
      <c r="L94" s="262">
        <v>37</v>
      </c>
      <c r="M94" s="263" t="s">
        <v>557</v>
      </c>
      <c r="N94" s="264" t="s">
        <v>1030</v>
      </c>
      <c r="O94" s="265" t="s">
        <v>556</v>
      </c>
      <c r="P94" s="325"/>
      <c r="Q94" s="268"/>
      <c r="R94" s="268" t="s">
        <v>526</v>
      </c>
      <c r="S94" s="264"/>
      <c r="T94" s="260" t="s">
        <v>545</v>
      </c>
      <c r="U94" s="260" t="s">
        <v>624</v>
      </c>
      <c r="V94" s="269" t="s">
        <v>526</v>
      </c>
      <c r="W94" s="269" t="s">
        <v>555</v>
      </c>
      <c r="X94" s="260" t="s">
        <v>526</v>
      </c>
      <c r="Y94" s="260" t="s">
        <v>526</v>
      </c>
      <c r="Z94" s="270">
        <v>0.375</v>
      </c>
      <c r="AA94" s="270">
        <v>0.66666666666666663</v>
      </c>
      <c r="AB94" s="271" t="s">
        <v>1011</v>
      </c>
      <c r="AC94" s="271"/>
      <c r="AD94" s="272" t="s">
        <v>1029</v>
      </c>
      <c r="AE94" s="273"/>
      <c r="AF94" s="274" t="s">
        <v>541</v>
      </c>
      <c r="AG94" s="275">
        <v>6000</v>
      </c>
      <c r="AH94" s="276">
        <v>271.15999999999997</v>
      </c>
      <c r="AI94" s="277" t="s">
        <v>601</v>
      </c>
      <c r="AJ94" s="278">
        <v>1</v>
      </c>
      <c r="AK94" s="278">
        <v>0</v>
      </c>
      <c r="AL94" s="263" t="s">
        <v>528</v>
      </c>
      <c r="AM94" s="278" t="s">
        <v>527</v>
      </c>
      <c r="AN94" s="260" t="s">
        <v>527</v>
      </c>
      <c r="AO94" s="260" t="s">
        <v>527</v>
      </c>
      <c r="AP94" s="260" t="s">
        <v>526</v>
      </c>
      <c r="AQ94" s="260" t="s">
        <v>526</v>
      </c>
      <c r="AR94" s="260" t="s">
        <v>526</v>
      </c>
      <c r="AS94" s="279" t="s">
        <v>585</v>
      </c>
      <c r="AT94" s="260" t="s">
        <v>524</v>
      </c>
      <c r="AU94" s="260" t="s">
        <v>524</v>
      </c>
      <c r="AV94" s="260" t="s">
        <v>568</v>
      </c>
      <c r="AW94" s="260" t="s">
        <v>524</v>
      </c>
      <c r="AX94" s="260" t="s">
        <v>524</v>
      </c>
      <c r="AY94" s="260" t="s">
        <v>524</v>
      </c>
      <c r="AZ94" s="260" t="s">
        <v>524</v>
      </c>
      <c r="BA94" s="264">
        <v>55</v>
      </c>
      <c r="BB94" s="280">
        <v>0</v>
      </c>
      <c r="BC94" s="281" t="s">
        <v>526</v>
      </c>
      <c r="BD94" s="260" t="s">
        <v>526</v>
      </c>
      <c r="BE94" s="260" t="s">
        <v>526</v>
      </c>
      <c r="BF94" s="260" t="s">
        <v>524</v>
      </c>
      <c r="BG94" s="260" t="s">
        <v>527</v>
      </c>
      <c r="BH94" s="260" t="s">
        <v>524</v>
      </c>
      <c r="BI94" s="260" t="s">
        <v>524</v>
      </c>
      <c r="BJ94" s="282" t="s">
        <v>524</v>
      </c>
      <c r="BK94" s="283" t="s">
        <v>523</v>
      </c>
      <c r="BL94" s="260" t="s">
        <v>523</v>
      </c>
      <c r="BM94" s="260" t="s">
        <v>523</v>
      </c>
      <c r="BN94" s="260" t="s">
        <v>523</v>
      </c>
      <c r="BO94" s="260" t="s">
        <v>539</v>
      </c>
      <c r="BP94" s="279" t="s">
        <v>523</v>
      </c>
    </row>
    <row r="95" spans="1:68" s="3" customFormat="1" ht="23.25" customHeight="1">
      <c r="A95" s="284">
        <v>10001</v>
      </c>
      <c r="B95" s="285" t="s">
        <v>1028</v>
      </c>
      <c r="C95" s="174">
        <v>2025</v>
      </c>
      <c r="D95" s="175" t="s">
        <v>1587</v>
      </c>
      <c r="E95" s="176" t="s">
        <v>1009</v>
      </c>
      <c r="F95" s="176" t="s">
        <v>1008</v>
      </c>
      <c r="G95" s="176" t="s">
        <v>726</v>
      </c>
      <c r="H95" s="191" t="s">
        <v>550</v>
      </c>
      <c r="I95" s="177">
        <v>1972</v>
      </c>
      <c r="J95" s="177"/>
      <c r="K95" s="177">
        <v>2008</v>
      </c>
      <c r="L95" s="177">
        <v>17</v>
      </c>
      <c r="M95" s="174" t="s">
        <v>658</v>
      </c>
      <c r="N95" s="286" t="s">
        <v>1027</v>
      </c>
      <c r="O95" s="180" t="s">
        <v>556</v>
      </c>
      <c r="P95" s="287"/>
      <c r="Q95" s="180"/>
      <c r="R95" s="180" t="s">
        <v>546</v>
      </c>
      <c r="S95" s="286"/>
      <c r="T95" s="191" t="s">
        <v>545</v>
      </c>
      <c r="U95" s="191" t="s">
        <v>562</v>
      </c>
      <c r="V95" s="288" t="s">
        <v>1026</v>
      </c>
      <c r="W95" s="288" t="s">
        <v>526</v>
      </c>
      <c r="X95" s="191" t="s">
        <v>593</v>
      </c>
      <c r="Y95" s="191" t="s">
        <v>527</v>
      </c>
      <c r="Z95" s="314">
        <v>0.41666666666666669</v>
      </c>
      <c r="AA95" s="314">
        <v>0.91666666666666663</v>
      </c>
      <c r="AB95" s="291"/>
      <c r="AC95" s="291" t="s">
        <v>1024</v>
      </c>
      <c r="AD95" s="292"/>
      <c r="AE95" s="293"/>
      <c r="AF95" s="294" t="s">
        <v>541</v>
      </c>
      <c r="AG95" s="189">
        <v>15144</v>
      </c>
      <c r="AH95" s="189">
        <v>2970.4700000000003</v>
      </c>
      <c r="AI95" s="190" t="s">
        <v>529</v>
      </c>
      <c r="AJ95" s="191">
        <v>2</v>
      </c>
      <c r="AK95" s="191">
        <v>1</v>
      </c>
      <c r="AL95" s="174" t="s">
        <v>528</v>
      </c>
      <c r="AM95" s="191" t="s">
        <v>527</v>
      </c>
      <c r="AN95" s="191" t="s">
        <v>527</v>
      </c>
      <c r="AO95" s="191" t="s">
        <v>526</v>
      </c>
      <c r="AP95" s="191" t="s">
        <v>527</v>
      </c>
      <c r="AQ95" s="191" t="s">
        <v>526</v>
      </c>
      <c r="AR95" s="191" t="s">
        <v>526</v>
      </c>
      <c r="AS95" s="295" t="s">
        <v>526</v>
      </c>
      <c r="AT95" s="191" t="s">
        <v>527</v>
      </c>
      <c r="AU95" s="191" t="s">
        <v>527</v>
      </c>
      <c r="AV95" s="191" t="s">
        <v>527</v>
      </c>
      <c r="AW95" s="191" t="s">
        <v>527</v>
      </c>
      <c r="AX95" s="191" t="s">
        <v>527</v>
      </c>
      <c r="AY95" s="191" t="s">
        <v>524</v>
      </c>
      <c r="AZ95" s="191" t="s">
        <v>524</v>
      </c>
      <c r="BA95" s="296">
        <v>96</v>
      </c>
      <c r="BB95" s="296">
        <v>3</v>
      </c>
      <c r="BC95" s="297" t="s">
        <v>526</v>
      </c>
      <c r="BD95" s="191" t="s">
        <v>526</v>
      </c>
      <c r="BE95" s="191" t="s">
        <v>526</v>
      </c>
      <c r="BF95" s="191" t="s">
        <v>527</v>
      </c>
      <c r="BG95" s="191" t="s">
        <v>527</v>
      </c>
      <c r="BH95" s="191" t="s">
        <v>527</v>
      </c>
      <c r="BI95" s="191" t="s">
        <v>527</v>
      </c>
      <c r="BJ95" s="298" t="s">
        <v>527</v>
      </c>
      <c r="BK95" s="299" t="s">
        <v>539</v>
      </c>
      <c r="BL95" s="191" t="s">
        <v>523</v>
      </c>
      <c r="BM95" s="191" t="s">
        <v>523</v>
      </c>
      <c r="BN95" s="191" t="s">
        <v>523</v>
      </c>
      <c r="BO95" s="191" t="s">
        <v>539</v>
      </c>
      <c r="BP95" s="295" t="s">
        <v>523</v>
      </c>
    </row>
    <row r="96" spans="1:68" s="3" customFormat="1" ht="23.25" customHeight="1">
      <c r="A96" s="91">
        <v>10006</v>
      </c>
      <c r="B96" s="173" t="s">
        <v>302</v>
      </c>
      <c r="C96" s="174">
        <v>2025</v>
      </c>
      <c r="D96" s="175" t="s">
        <v>1023</v>
      </c>
      <c r="E96" s="176" t="s">
        <v>1009</v>
      </c>
      <c r="F96" s="176" t="s">
        <v>1008</v>
      </c>
      <c r="G96" s="176" t="s">
        <v>1022</v>
      </c>
      <c r="H96" s="168" t="s">
        <v>550</v>
      </c>
      <c r="I96" s="167">
        <v>1993</v>
      </c>
      <c r="J96" s="167"/>
      <c r="K96" s="177">
        <v>1993</v>
      </c>
      <c r="L96" s="177">
        <v>32</v>
      </c>
      <c r="M96" s="178" t="s">
        <v>557</v>
      </c>
      <c r="N96" s="179" t="s">
        <v>1021</v>
      </c>
      <c r="O96" s="180" t="s">
        <v>534</v>
      </c>
      <c r="P96" s="181"/>
      <c r="Q96" s="171"/>
      <c r="R96" s="171" t="s">
        <v>526</v>
      </c>
      <c r="S96" s="179"/>
      <c r="T96" s="168" t="s">
        <v>545</v>
      </c>
      <c r="U96" s="168" t="s">
        <v>562</v>
      </c>
      <c r="V96" s="183" t="s">
        <v>526</v>
      </c>
      <c r="W96" s="183" t="s">
        <v>526</v>
      </c>
      <c r="X96" s="168" t="s">
        <v>565</v>
      </c>
      <c r="Y96" s="168" t="s">
        <v>526</v>
      </c>
      <c r="Z96" s="184">
        <v>0.41666666666666669</v>
      </c>
      <c r="AA96" s="309" t="s">
        <v>972</v>
      </c>
      <c r="AB96" s="185" t="s">
        <v>1020</v>
      </c>
      <c r="AC96" s="185"/>
      <c r="AD96" s="186"/>
      <c r="AE96" s="187"/>
      <c r="AF96" s="188" t="s">
        <v>541</v>
      </c>
      <c r="AG96" s="28">
        <v>2861</v>
      </c>
      <c r="AH96" s="189">
        <v>2861</v>
      </c>
      <c r="AI96" s="190" t="s">
        <v>592</v>
      </c>
      <c r="AJ96" s="191">
        <v>1</v>
      </c>
      <c r="AK96" s="191">
        <v>0</v>
      </c>
      <c r="AL96" s="178" t="s">
        <v>528</v>
      </c>
      <c r="AM96" s="191" t="s">
        <v>527</v>
      </c>
      <c r="AN96" s="168" t="s">
        <v>527</v>
      </c>
      <c r="AO96" s="168" t="s">
        <v>527</v>
      </c>
      <c r="AP96" s="168" t="s">
        <v>527</v>
      </c>
      <c r="AQ96" s="168" t="s">
        <v>526</v>
      </c>
      <c r="AR96" s="168" t="s">
        <v>526</v>
      </c>
      <c r="AS96" s="192" t="s">
        <v>585</v>
      </c>
      <c r="AT96" s="168" t="s">
        <v>524</v>
      </c>
      <c r="AU96" s="168" t="s">
        <v>524</v>
      </c>
      <c r="AV96" s="168" t="s">
        <v>527</v>
      </c>
      <c r="AW96" s="168" t="s">
        <v>527</v>
      </c>
      <c r="AX96" s="168" t="s">
        <v>524</v>
      </c>
      <c r="AY96" s="168" t="s">
        <v>524</v>
      </c>
      <c r="AZ96" s="168" t="s">
        <v>524</v>
      </c>
      <c r="BA96" s="193">
        <v>87</v>
      </c>
      <c r="BB96" s="193">
        <v>2</v>
      </c>
      <c r="BC96" s="194" t="s">
        <v>526</v>
      </c>
      <c r="BD96" s="168" t="s">
        <v>526</v>
      </c>
      <c r="BE96" s="168" t="s">
        <v>526</v>
      </c>
      <c r="BF96" s="168" t="s">
        <v>524</v>
      </c>
      <c r="BG96" s="168" t="s">
        <v>527</v>
      </c>
      <c r="BH96" s="168" t="s">
        <v>527</v>
      </c>
      <c r="BI96" s="168" t="s">
        <v>524</v>
      </c>
      <c r="BJ96" s="195" t="s">
        <v>527</v>
      </c>
      <c r="BK96" s="196" t="s">
        <v>539</v>
      </c>
      <c r="BL96" s="168" t="s">
        <v>539</v>
      </c>
      <c r="BM96" s="168" t="s">
        <v>523</v>
      </c>
      <c r="BN96" s="168" t="s">
        <v>523</v>
      </c>
      <c r="BO96" s="168" t="s">
        <v>539</v>
      </c>
      <c r="BP96" s="192" t="s">
        <v>523</v>
      </c>
    </row>
    <row r="97" spans="1:68" s="3" customFormat="1" ht="23.25" customHeight="1">
      <c r="A97" s="91">
        <v>10002</v>
      </c>
      <c r="B97" s="173" t="s">
        <v>106</v>
      </c>
      <c r="C97" s="174">
        <v>2025</v>
      </c>
      <c r="D97" s="175" t="s">
        <v>1019</v>
      </c>
      <c r="E97" s="176" t="s">
        <v>1009</v>
      </c>
      <c r="F97" s="176" t="s">
        <v>1008</v>
      </c>
      <c r="G97" s="176" t="s">
        <v>958</v>
      </c>
      <c r="H97" s="168" t="s">
        <v>550</v>
      </c>
      <c r="I97" s="167">
        <v>1997</v>
      </c>
      <c r="J97" s="167"/>
      <c r="K97" s="177">
        <v>1996</v>
      </c>
      <c r="L97" s="177">
        <v>29</v>
      </c>
      <c r="M97" s="178" t="s">
        <v>656</v>
      </c>
      <c r="N97" s="179" t="s">
        <v>1018</v>
      </c>
      <c r="O97" s="180" t="s">
        <v>556</v>
      </c>
      <c r="P97" s="181"/>
      <c r="Q97" s="171"/>
      <c r="R97" s="171" t="s">
        <v>546</v>
      </c>
      <c r="S97" s="179" t="s">
        <v>1018</v>
      </c>
      <c r="T97" s="168" t="s">
        <v>545</v>
      </c>
      <c r="U97" s="168" t="s">
        <v>562</v>
      </c>
      <c r="V97" s="183" t="s">
        <v>526</v>
      </c>
      <c r="W97" s="307" t="s">
        <v>1012</v>
      </c>
      <c r="X97" s="168" t="s">
        <v>633</v>
      </c>
      <c r="Y97" s="168" t="s">
        <v>526</v>
      </c>
      <c r="Z97" s="301" t="s">
        <v>1017</v>
      </c>
      <c r="AA97" s="301" t="s">
        <v>1016</v>
      </c>
      <c r="AB97" s="185"/>
      <c r="AC97" s="185" t="s">
        <v>1015</v>
      </c>
      <c r="AD97" s="186"/>
      <c r="AE97" s="187"/>
      <c r="AF97" s="188" t="s">
        <v>541</v>
      </c>
      <c r="AG97" s="28">
        <v>15817</v>
      </c>
      <c r="AH97" s="189">
        <v>2142.2500000000005</v>
      </c>
      <c r="AI97" s="190" t="s">
        <v>601</v>
      </c>
      <c r="AJ97" s="191">
        <v>1</v>
      </c>
      <c r="AK97" s="191">
        <v>0</v>
      </c>
      <c r="AL97" s="178" t="s">
        <v>528</v>
      </c>
      <c r="AM97" s="191" t="s">
        <v>527</v>
      </c>
      <c r="AN97" s="168" t="s">
        <v>527</v>
      </c>
      <c r="AO97" s="168" t="s">
        <v>527</v>
      </c>
      <c r="AP97" s="168" t="s">
        <v>527</v>
      </c>
      <c r="AQ97" s="168" t="s">
        <v>526</v>
      </c>
      <c r="AR97" s="168" t="s">
        <v>526</v>
      </c>
      <c r="AS97" s="192" t="s">
        <v>585</v>
      </c>
      <c r="AT97" s="168" t="s">
        <v>524</v>
      </c>
      <c r="AU97" s="168" t="s">
        <v>527</v>
      </c>
      <c r="AV97" s="168" t="s">
        <v>527</v>
      </c>
      <c r="AW97" s="168" t="s">
        <v>527</v>
      </c>
      <c r="AX97" s="168" t="s">
        <v>524</v>
      </c>
      <c r="AY97" s="168" t="s">
        <v>527</v>
      </c>
      <c r="AZ97" s="168" t="s">
        <v>527</v>
      </c>
      <c r="BA97" s="193">
        <v>100</v>
      </c>
      <c r="BB97" s="193">
        <v>6</v>
      </c>
      <c r="BC97" s="194" t="s">
        <v>526</v>
      </c>
      <c r="BD97" s="168" t="s">
        <v>526</v>
      </c>
      <c r="BE97" s="168" t="s">
        <v>526</v>
      </c>
      <c r="BF97" s="168" t="s">
        <v>527</v>
      </c>
      <c r="BG97" s="168" t="s">
        <v>527</v>
      </c>
      <c r="BH97" s="168" t="s">
        <v>527</v>
      </c>
      <c r="BI97" s="168" t="s">
        <v>527</v>
      </c>
      <c r="BJ97" s="195" t="s">
        <v>527</v>
      </c>
      <c r="BK97" s="196" t="s">
        <v>523</v>
      </c>
      <c r="BL97" s="168" t="s">
        <v>523</v>
      </c>
      <c r="BM97" s="168" t="s">
        <v>523</v>
      </c>
      <c r="BN97" s="168" t="s">
        <v>523</v>
      </c>
      <c r="BO97" s="168" t="s">
        <v>523</v>
      </c>
      <c r="BP97" s="192" t="s">
        <v>523</v>
      </c>
    </row>
    <row r="98" spans="1:68" s="3" customFormat="1" ht="23.25" customHeight="1">
      <c r="A98" s="91">
        <v>10007</v>
      </c>
      <c r="B98" s="173" t="s">
        <v>2</v>
      </c>
      <c r="C98" s="174">
        <v>2025</v>
      </c>
      <c r="D98" s="175" t="s">
        <v>1014</v>
      </c>
      <c r="E98" s="176" t="s">
        <v>1009</v>
      </c>
      <c r="F98" s="176" t="s">
        <v>1008</v>
      </c>
      <c r="G98" s="176" t="s">
        <v>967</v>
      </c>
      <c r="H98" s="168" t="s">
        <v>550</v>
      </c>
      <c r="I98" s="167">
        <v>1999</v>
      </c>
      <c r="J98" s="167"/>
      <c r="K98" s="177">
        <v>1999</v>
      </c>
      <c r="L98" s="177">
        <v>26</v>
      </c>
      <c r="M98" s="178" t="s">
        <v>684</v>
      </c>
      <c r="N98" s="179" t="s">
        <v>1013</v>
      </c>
      <c r="O98" s="180" t="s">
        <v>534</v>
      </c>
      <c r="P98" s="181"/>
      <c r="Q98" s="171"/>
      <c r="R98" s="171" t="s">
        <v>526</v>
      </c>
      <c r="S98" s="179"/>
      <c r="T98" s="168" t="s">
        <v>671</v>
      </c>
      <c r="U98" s="168" t="s">
        <v>966</v>
      </c>
      <c r="V98" s="183" t="s">
        <v>526</v>
      </c>
      <c r="W98" s="307" t="s">
        <v>1012</v>
      </c>
      <c r="X98" s="171" t="s">
        <v>526</v>
      </c>
      <c r="Y98" s="168" t="s">
        <v>526</v>
      </c>
      <c r="Z98" s="300">
        <v>0.41666666666666669</v>
      </c>
      <c r="AA98" s="301" t="s">
        <v>972</v>
      </c>
      <c r="AB98" s="200" t="s">
        <v>1011</v>
      </c>
      <c r="AC98" s="200"/>
      <c r="AD98" s="186"/>
      <c r="AE98" s="201"/>
      <c r="AF98" s="188" t="s">
        <v>541</v>
      </c>
      <c r="AG98" s="28">
        <v>12533</v>
      </c>
      <c r="AH98" s="189">
        <v>1337.58</v>
      </c>
      <c r="AI98" s="190" t="s">
        <v>592</v>
      </c>
      <c r="AJ98" s="191">
        <v>1</v>
      </c>
      <c r="AK98" s="191">
        <v>0</v>
      </c>
      <c r="AL98" s="178" t="s">
        <v>564</v>
      </c>
      <c r="AM98" s="191" t="s">
        <v>527</v>
      </c>
      <c r="AN98" s="168" t="s">
        <v>527</v>
      </c>
      <c r="AO98" s="168" t="s">
        <v>527</v>
      </c>
      <c r="AP98" s="168" t="s">
        <v>527</v>
      </c>
      <c r="AQ98" s="168" t="s">
        <v>527</v>
      </c>
      <c r="AR98" s="168" t="s">
        <v>527</v>
      </c>
      <c r="AS98" s="192" t="s">
        <v>585</v>
      </c>
      <c r="AT98" s="168" t="s">
        <v>527</v>
      </c>
      <c r="AU98" s="168" t="s">
        <v>527</v>
      </c>
      <c r="AV98" s="168" t="s">
        <v>527</v>
      </c>
      <c r="AW98" s="168" t="s">
        <v>527</v>
      </c>
      <c r="AX98" s="168" t="s">
        <v>524</v>
      </c>
      <c r="AY98" s="168" t="s">
        <v>524</v>
      </c>
      <c r="AZ98" s="168" t="s">
        <v>524</v>
      </c>
      <c r="BA98" s="179">
        <v>80</v>
      </c>
      <c r="BB98" s="193">
        <v>2</v>
      </c>
      <c r="BC98" s="194" t="s">
        <v>526</v>
      </c>
      <c r="BD98" s="168" t="s">
        <v>524</v>
      </c>
      <c r="BE98" s="168" t="s">
        <v>524</v>
      </c>
      <c r="BF98" s="168" t="s">
        <v>524</v>
      </c>
      <c r="BG98" s="168" t="s">
        <v>527</v>
      </c>
      <c r="BH98" s="168" t="s">
        <v>527</v>
      </c>
      <c r="BI98" s="168" t="s">
        <v>524</v>
      </c>
      <c r="BJ98" s="195" t="s">
        <v>527</v>
      </c>
      <c r="BK98" s="196" t="s">
        <v>539</v>
      </c>
      <c r="BL98" s="168" t="s">
        <v>523</v>
      </c>
      <c r="BM98" s="168" t="s">
        <v>523</v>
      </c>
      <c r="BN98" s="168" t="s">
        <v>523</v>
      </c>
      <c r="BO98" s="168" t="s">
        <v>539</v>
      </c>
      <c r="BP98" s="192" t="s">
        <v>523</v>
      </c>
    </row>
    <row r="99" spans="1:68" s="3" customFormat="1" ht="23.25" customHeight="1">
      <c r="A99" s="91">
        <v>10003</v>
      </c>
      <c r="B99" s="173" t="s">
        <v>301</v>
      </c>
      <c r="C99" s="174">
        <v>2025</v>
      </c>
      <c r="D99" s="175" t="s">
        <v>1588</v>
      </c>
      <c r="E99" s="176" t="s">
        <v>1009</v>
      </c>
      <c r="F99" s="176" t="s">
        <v>1008</v>
      </c>
      <c r="G99" s="176" t="s">
        <v>576</v>
      </c>
      <c r="H99" s="168" t="s">
        <v>550</v>
      </c>
      <c r="I99" s="167">
        <v>1962</v>
      </c>
      <c r="J99" s="167"/>
      <c r="K99" s="177">
        <v>2000</v>
      </c>
      <c r="L99" s="177">
        <v>25</v>
      </c>
      <c r="M99" s="178" t="s">
        <v>563</v>
      </c>
      <c r="N99" s="179" t="s">
        <v>1010</v>
      </c>
      <c r="O99" s="180" t="s">
        <v>534</v>
      </c>
      <c r="P99" s="181"/>
      <c r="Q99" s="171"/>
      <c r="R99" s="171" t="s">
        <v>526</v>
      </c>
      <c r="S99" s="179"/>
      <c r="T99" s="168" t="s">
        <v>545</v>
      </c>
      <c r="U99" s="168" t="s">
        <v>562</v>
      </c>
      <c r="V99" s="183" t="s">
        <v>526</v>
      </c>
      <c r="W99" s="183" t="s">
        <v>561</v>
      </c>
      <c r="X99" s="168" t="s">
        <v>526</v>
      </c>
      <c r="Y99" s="168" t="s">
        <v>526</v>
      </c>
      <c r="Z99" s="184">
        <v>0.375</v>
      </c>
      <c r="AA99" s="300">
        <v>0.875</v>
      </c>
      <c r="AB99" s="185"/>
      <c r="AC99" s="185"/>
      <c r="AD99" s="186"/>
      <c r="AE99" s="187" t="s">
        <v>543</v>
      </c>
      <c r="AF99" s="188" t="s">
        <v>541</v>
      </c>
      <c r="AG99" s="28">
        <v>373</v>
      </c>
      <c r="AH99" s="189">
        <v>210</v>
      </c>
      <c r="AI99" s="190" t="s">
        <v>529</v>
      </c>
      <c r="AJ99" s="191">
        <v>1</v>
      </c>
      <c r="AK99" s="191">
        <v>0</v>
      </c>
      <c r="AL99" s="178" t="s">
        <v>528</v>
      </c>
      <c r="AM99" s="191" t="s">
        <v>527</v>
      </c>
      <c r="AN99" s="168" t="s">
        <v>527</v>
      </c>
      <c r="AO99" s="168" t="s">
        <v>526</v>
      </c>
      <c r="AP99" s="168" t="s">
        <v>527</v>
      </c>
      <c r="AQ99" s="168" t="s">
        <v>526</v>
      </c>
      <c r="AR99" s="168" t="s">
        <v>526</v>
      </c>
      <c r="AS99" s="192" t="s">
        <v>526</v>
      </c>
      <c r="AT99" s="168" t="s">
        <v>524</v>
      </c>
      <c r="AU99" s="168" t="s">
        <v>524</v>
      </c>
      <c r="AV99" s="168" t="s">
        <v>524</v>
      </c>
      <c r="AW99" s="168" t="s">
        <v>524</v>
      </c>
      <c r="AX99" s="168" t="s">
        <v>524</v>
      </c>
      <c r="AY99" s="168" t="s">
        <v>524</v>
      </c>
      <c r="AZ99" s="168" t="s">
        <v>524</v>
      </c>
      <c r="BA99" s="193">
        <v>20</v>
      </c>
      <c r="BB99" s="193">
        <v>1</v>
      </c>
      <c r="BC99" s="194" t="s">
        <v>526</v>
      </c>
      <c r="BD99" s="168" t="s">
        <v>526</v>
      </c>
      <c r="BE99" s="168" t="s">
        <v>526</v>
      </c>
      <c r="BF99" s="168" t="s">
        <v>527</v>
      </c>
      <c r="BG99" s="168" t="s">
        <v>524</v>
      </c>
      <c r="BH99" s="168" t="s">
        <v>524</v>
      </c>
      <c r="BI99" s="168" t="s">
        <v>524</v>
      </c>
      <c r="BJ99" s="195" t="s">
        <v>527</v>
      </c>
      <c r="BK99" s="196" t="s">
        <v>523</v>
      </c>
      <c r="BL99" s="168" t="s">
        <v>523</v>
      </c>
      <c r="BM99" s="168" t="s">
        <v>523</v>
      </c>
      <c r="BN99" s="168" t="s">
        <v>523</v>
      </c>
      <c r="BO99" s="168" t="s">
        <v>539</v>
      </c>
      <c r="BP99" s="192" t="s">
        <v>523</v>
      </c>
    </row>
    <row r="100" spans="1:68" s="3" customFormat="1" ht="23.25" customHeight="1">
      <c r="A100" s="203">
        <v>10012</v>
      </c>
      <c r="B100" s="204" t="s">
        <v>156</v>
      </c>
      <c r="C100" s="205">
        <v>2025</v>
      </c>
      <c r="D100" s="206" t="s">
        <v>1589</v>
      </c>
      <c r="E100" s="207" t="s">
        <v>1009</v>
      </c>
      <c r="F100" s="207" t="s">
        <v>1008</v>
      </c>
      <c r="G100" s="207" t="s">
        <v>576</v>
      </c>
      <c r="H100" s="208" t="s">
        <v>549</v>
      </c>
      <c r="I100" s="209">
        <v>1979</v>
      </c>
      <c r="J100" s="209"/>
      <c r="K100" s="210">
        <v>1979</v>
      </c>
      <c r="L100" s="210">
        <v>46</v>
      </c>
      <c r="M100" s="211" t="s">
        <v>575</v>
      </c>
      <c r="N100" s="212" t="s">
        <v>1007</v>
      </c>
      <c r="O100" s="213" t="s">
        <v>534</v>
      </c>
      <c r="P100" s="214"/>
      <c r="Q100" s="215"/>
      <c r="R100" s="215" t="s">
        <v>526</v>
      </c>
      <c r="S100" s="212"/>
      <c r="T100" s="208" t="s">
        <v>671</v>
      </c>
      <c r="U100" s="208" t="s">
        <v>562</v>
      </c>
      <c r="V100" s="216" t="s">
        <v>526</v>
      </c>
      <c r="W100" s="216" t="s">
        <v>526</v>
      </c>
      <c r="X100" s="215" t="s">
        <v>526</v>
      </c>
      <c r="Y100" s="208" t="s">
        <v>526</v>
      </c>
      <c r="Z100" s="304" t="s">
        <v>1590</v>
      </c>
      <c r="AA100" s="303">
        <v>0.875</v>
      </c>
      <c r="AB100" s="218"/>
      <c r="AC100" s="218" t="s">
        <v>1006</v>
      </c>
      <c r="AD100" s="219"/>
      <c r="AE100" s="220"/>
      <c r="AF100" s="221" t="s">
        <v>541</v>
      </c>
      <c r="AG100" s="230">
        <v>449.34</v>
      </c>
      <c r="AH100" s="222">
        <v>198</v>
      </c>
      <c r="AI100" s="223" t="s">
        <v>529</v>
      </c>
      <c r="AJ100" s="224">
        <v>2</v>
      </c>
      <c r="AK100" s="224">
        <v>0</v>
      </c>
      <c r="AL100" s="211" t="s">
        <v>606</v>
      </c>
      <c r="AM100" s="224" t="s">
        <v>524</v>
      </c>
      <c r="AN100" s="208" t="s">
        <v>527</v>
      </c>
      <c r="AO100" s="208" t="s">
        <v>526</v>
      </c>
      <c r="AP100" s="208" t="s">
        <v>527</v>
      </c>
      <c r="AQ100" s="208" t="s">
        <v>526</v>
      </c>
      <c r="AR100" s="208" t="s">
        <v>526</v>
      </c>
      <c r="AS100" s="225" t="s">
        <v>526</v>
      </c>
      <c r="AT100" s="208" t="s">
        <v>524</v>
      </c>
      <c r="AU100" s="208" t="s">
        <v>524</v>
      </c>
      <c r="AV100" s="208" t="s">
        <v>524</v>
      </c>
      <c r="AW100" s="208" t="s">
        <v>524</v>
      </c>
      <c r="AX100" s="208" t="s">
        <v>524</v>
      </c>
      <c r="AY100" s="208" t="s">
        <v>524</v>
      </c>
      <c r="AZ100" s="208" t="s">
        <v>524</v>
      </c>
      <c r="BA100" s="226">
        <v>10</v>
      </c>
      <c r="BB100" s="226">
        <v>0</v>
      </c>
      <c r="BC100" s="227" t="s">
        <v>524</v>
      </c>
      <c r="BD100" s="208" t="s">
        <v>527</v>
      </c>
      <c r="BE100" s="208" t="s">
        <v>524</v>
      </c>
      <c r="BF100" s="208" t="s">
        <v>524</v>
      </c>
      <c r="BG100" s="208" t="s">
        <v>524</v>
      </c>
      <c r="BH100" s="208" t="s">
        <v>524</v>
      </c>
      <c r="BI100" s="208" t="s">
        <v>524</v>
      </c>
      <c r="BJ100" s="228" t="s">
        <v>527</v>
      </c>
      <c r="BK100" s="229" t="s">
        <v>523</v>
      </c>
      <c r="BL100" s="208" t="s">
        <v>523</v>
      </c>
      <c r="BM100" s="208" t="s">
        <v>523</v>
      </c>
      <c r="BN100" s="208" t="s">
        <v>523</v>
      </c>
      <c r="BO100" s="208" t="s">
        <v>539</v>
      </c>
      <c r="BP100" s="225" t="s">
        <v>523</v>
      </c>
    </row>
    <row r="101" spans="1:68" s="3" customFormat="1" ht="23.25" customHeight="1">
      <c r="A101" s="231">
        <v>12003</v>
      </c>
      <c r="B101" s="232" t="s">
        <v>101</v>
      </c>
      <c r="C101" s="233">
        <v>2025</v>
      </c>
      <c r="D101" s="234" t="s">
        <v>1005</v>
      </c>
      <c r="E101" s="235" t="s">
        <v>956</v>
      </c>
      <c r="F101" s="235" t="s">
        <v>956</v>
      </c>
      <c r="G101" s="235" t="s">
        <v>958</v>
      </c>
      <c r="H101" s="236" t="s">
        <v>600</v>
      </c>
      <c r="I101" s="237">
        <v>1999</v>
      </c>
      <c r="J101" s="237"/>
      <c r="K101" s="237">
        <v>1999</v>
      </c>
      <c r="L101" s="237">
        <v>26</v>
      </c>
      <c r="M101" s="233" t="s">
        <v>659</v>
      </c>
      <c r="N101" s="238" t="s">
        <v>1004</v>
      </c>
      <c r="O101" s="239" t="s">
        <v>534</v>
      </c>
      <c r="P101" s="326"/>
      <c r="Q101" s="239"/>
      <c r="R101" s="239" t="s">
        <v>546</v>
      </c>
      <c r="S101" s="238"/>
      <c r="T101" s="236" t="s">
        <v>533</v>
      </c>
      <c r="U101" s="236" t="s">
        <v>562</v>
      </c>
      <c r="V101" s="241" t="s">
        <v>526</v>
      </c>
      <c r="W101" s="241" t="s">
        <v>526</v>
      </c>
      <c r="X101" s="236" t="s">
        <v>526</v>
      </c>
      <c r="Y101" s="236" t="s">
        <v>526</v>
      </c>
      <c r="Z101" s="327" t="s">
        <v>526</v>
      </c>
      <c r="AA101" s="327" t="s">
        <v>526</v>
      </c>
      <c r="AB101" s="328"/>
      <c r="AC101" s="328"/>
      <c r="AD101" s="244"/>
      <c r="AE101" s="329" t="s">
        <v>543</v>
      </c>
      <c r="AF101" s="246" t="s">
        <v>530</v>
      </c>
      <c r="AG101" s="247">
        <v>14884</v>
      </c>
      <c r="AH101" s="247">
        <v>8810.4500000000007</v>
      </c>
      <c r="AI101" s="248" t="s">
        <v>540</v>
      </c>
      <c r="AJ101" s="236">
        <v>2</v>
      </c>
      <c r="AK101" s="236">
        <v>0</v>
      </c>
      <c r="AL101" s="233" t="s">
        <v>528</v>
      </c>
      <c r="AM101" s="236" t="s">
        <v>527</v>
      </c>
      <c r="AN101" s="236" t="s">
        <v>527</v>
      </c>
      <c r="AO101" s="236" t="s">
        <v>527</v>
      </c>
      <c r="AP101" s="236" t="s">
        <v>527</v>
      </c>
      <c r="AQ101" s="236" t="s">
        <v>526</v>
      </c>
      <c r="AR101" s="236" t="s">
        <v>526</v>
      </c>
      <c r="AS101" s="249" t="s">
        <v>526</v>
      </c>
      <c r="AT101" s="236" t="s">
        <v>524</v>
      </c>
      <c r="AU101" s="236" t="s">
        <v>524</v>
      </c>
      <c r="AV101" s="236" t="s">
        <v>524</v>
      </c>
      <c r="AW101" s="236" t="s">
        <v>524</v>
      </c>
      <c r="AX101" s="236" t="s">
        <v>524</v>
      </c>
      <c r="AY101" s="236" t="s">
        <v>524</v>
      </c>
      <c r="AZ101" s="236" t="s">
        <v>524</v>
      </c>
      <c r="BA101" s="250">
        <v>100</v>
      </c>
      <c r="BB101" s="250">
        <v>2</v>
      </c>
      <c r="BC101" s="251" t="s">
        <v>524</v>
      </c>
      <c r="BD101" s="236" t="s">
        <v>524</v>
      </c>
      <c r="BE101" s="236" t="s">
        <v>524</v>
      </c>
      <c r="BF101" s="236" t="s">
        <v>524</v>
      </c>
      <c r="BG101" s="236" t="s">
        <v>524</v>
      </c>
      <c r="BH101" s="236" t="s">
        <v>524</v>
      </c>
      <c r="BI101" s="236" t="s">
        <v>524</v>
      </c>
      <c r="BJ101" s="252" t="s">
        <v>527</v>
      </c>
      <c r="BK101" s="253" t="s">
        <v>523</v>
      </c>
      <c r="BL101" s="236" t="s">
        <v>539</v>
      </c>
      <c r="BM101" s="236" t="s">
        <v>523</v>
      </c>
      <c r="BN101" s="236" t="s">
        <v>539</v>
      </c>
      <c r="BO101" s="236" t="s">
        <v>523</v>
      </c>
      <c r="BP101" s="249" t="s">
        <v>523</v>
      </c>
    </row>
    <row r="102" spans="1:68" s="3" customFormat="1" ht="23.25" customHeight="1">
      <c r="A102" s="91">
        <v>12005</v>
      </c>
      <c r="B102" s="173" t="s">
        <v>306</v>
      </c>
      <c r="C102" s="174">
        <v>2025</v>
      </c>
      <c r="D102" s="175" t="s">
        <v>1003</v>
      </c>
      <c r="E102" s="176" t="s">
        <v>956</v>
      </c>
      <c r="F102" s="176" t="s">
        <v>956</v>
      </c>
      <c r="G102" s="176" t="s">
        <v>958</v>
      </c>
      <c r="H102" s="168" t="s">
        <v>600</v>
      </c>
      <c r="I102" s="167">
        <v>1987</v>
      </c>
      <c r="J102" s="167"/>
      <c r="K102" s="177">
        <v>1986</v>
      </c>
      <c r="L102" s="177">
        <v>39</v>
      </c>
      <c r="M102" s="178" t="s">
        <v>658</v>
      </c>
      <c r="N102" s="179"/>
      <c r="O102" s="180" t="s">
        <v>556</v>
      </c>
      <c r="P102" s="308"/>
      <c r="Q102" s="171"/>
      <c r="R102" s="171" t="s">
        <v>526</v>
      </c>
      <c r="S102" s="179"/>
      <c r="T102" s="168" t="s">
        <v>533</v>
      </c>
      <c r="U102" s="168" t="s">
        <v>562</v>
      </c>
      <c r="V102" s="183" t="s">
        <v>526</v>
      </c>
      <c r="W102" s="183" t="s">
        <v>526</v>
      </c>
      <c r="X102" s="168" t="s">
        <v>526</v>
      </c>
      <c r="Y102" s="168" t="s">
        <v>526</v>
      </c>
      <c r="Z102" s="309" t="s">
        <v>526</v>
      </c>
      <c r="AA102" s="309" t="s">
        <v>526</v>
      </c>
      <c r="AB102" s="185"/>
      <c r="AC102" s="185"/>
      <c r="AD102" s="186"/>
      <c r="AE102" s="187" t="s">
        <v>542</v>
      </c>
      <c r="AF102" s="188" t="s">
        <v>570</v>
      </c>
      <c r="AG102" s="28">
        <v>24725</v>
      </c>
      <c r="AH102" s="189">
        <v>2748.7300000000005</v>
      </c>
      <c r="AI102" s="190" t="s">
        <v>540</v>
      </c>
      <c r="AJ102" s="191">
        <v>1</v>
      </c>
      <c r="AK102" s="191">
        <v>0</v>
      </c>
      <c r="AL102" s="178" t="s">
        <v>528</v>
      </c>
      <c r="AM102" s="191" t="s">
        <v>527</v>
      </c>
      <c r="AN102" s="168" t="s">
        <v>527</v>
      </c>
      <c r="AO102" s="168" t="s">
        <v>527</v>
      </c>
      <c r="AP102" s="168" t="s">
        <v>526</v>
      </c>
      <c r="AQ102" s="168" t="s">
        <v>526</v>
      </c>
      <c r="AR102" s="168" t="s">
        <v>526</v>
      </c>
      <c r="AS102" s="192" t="s">
        <v>585</v>
      </c>
      <c r="AT102" s="168" t="s">
        <v>524</v>
      </c>
      <c r="AU102" s="168" t="s">
        <v>524</v>
      </c>
      <c r="AV102" s="168" t="s">
        <v>524</v>
      </c>
      <c r="AW102" s="168" t="s">
        <v>524</v>
      </c>
      <c r="AX102" s="168" t="s">
        <v>524</v>
      </c>
      <c r="AY102" s="168" t="s">
        <v>524</v>
      </c>
      <c r="AZ102" s="168" t="s">
        <v>524</v>
      </c>
      <c r="BA102" s="193">
        <v>10</v>
      </c>
      <c r="BB102" s="193">
        <v>0</v>
      </c>
      <c r="BC102" s="194" t="s">
        <v>526</v>
      </c>
      <c r="BD102" s="168" t="s">
        <v>526</v>
      </c>
      <c r="BE102" s="168" t="s">
        <v>526</v>
      </c>
      <c r="BF102" s="168" t="s">
        <v>524</v>
      </c>
      <c r="BG102" s="168" t="s">
        <v>524</v>
      </c>
      <c r="BH102" s="168" t="s">
        <v>524</v>
      </c>
      <c r="BI102" s="168" t="s">
        <v>524</v>
      </c>
      <c r="BJ102" s="195" t="s">
        <v>524</v>
      </c>
      <c r="BK102" s="196" t="s">
        <v>523</v>
      </c>
      <c r="BL102" s="168" t="s">
        <v>523</v>
      </c>
      <c r="BM102" s="168" t="s">
        <v>523</v>
      </c>
      <c r="BN102" s="168" t="s">
        <v>523</v>
      </c>
      <c r="BO102" s="168" t="s">
        <v>539</v>
      </c>
      <c r="BP102" s="192" t="s">
        <v>523</v>
      </c>
    </row>
    <row r="103" spans="1:68" s="3" customFormat="1" ht="23.25" customHeight="1">
      <c r="A103" s="91">
        <v>4015</v>
      </c>
      <c r="B103" s="173" t="s">
        <v>105</v>
      </c>
      <c r="C103" s="174">
        <v>2025</v>
      </c>
      <c r="D103" s="175" t="s">
        <v>1002</v>
      </c>
      <c r="E103" s="176" t="s">
        <v>956</v>
      </c>
      <c r="F103" s="176" t="s">
        <v>956</v>
      </c>
      <c r="G103" s="176" t="s">
        <v>1001</v>
      </c>
      <c r="H103" s="168" t="s">
        <v>600</v>
      </c>
      <c r="I103" s="167">
        <v>1996</v>
      </c>
      <c r="J103" s="167"/>
      <c r="K103" s="177">
        <v>1995</v>
      </c>
      <c r="L103" s="177">
        <v>30</v>
      </c>
      <c r="M103" s="178" t="s">
        <v>659</v>
      </c>
      <c r="N103" s="179" t="s">
        <v>960</v>
      </c>
      <c r="O103" s="180" t="s">
        <v>534</v>
      </c>
      <c r="P103" s="181"/>
      <c r="Q103" s="171"/>
      <c r="R103" s="171" t="s">
        <v>526</v>
      </c>
      <c r="S103" s="179"/>
      <c r="T103" s="168" t="s">
        <v>673</v>
      </c>
      <c r="U103" s="168" t="s">
        <v>562</v>
      </c>
      <c r="V103" s="183" t="s">
        <v>526</v>
      </c>
      <c r="W103" s="183" t="s">
        <v>922</v>
      </c>
      <c r="X103" s="168" t="s">
        <v>1000</v>
      </c>
      <c r="Y103" s="168" t="s">
        <v>526</v>
      </c>
      <c r="Z103" s="309" t="s">
        <v>526</v>
      </c>
      <c r="AA103" s="309" t="s">
        <v>526</v>
      </c>
      <c r="AB103" s="185"/>
      <c r="AC103" s="185"/>
      <c r="AD103" s="186"/>
      <c r="AE103" s="187" t="s">
        <v>543</v>
      </c>
      <c r="AF103" s="188" t="s">
        <v>530</v>
      </c>
      <c r="AG103" s="28">
        <v>4964</v>
      </c>
      <c r="AH103" s="189">
        <v>2610</v>
      </c>
      <c r="AI103" s="190" t="s">
        <v>540</v>
      </c>
      <c r="AJ103" s="191">
        <v>1</v>
      </c>
      <c r="AK103" s="191">
        <v>0</v>
      </c>
      <c r="AL103" s="178" t="s">
        <v>528</v>
      </c>
      <c r="AM103" s="191" t="s">
        <v>527</v>
      </c>
      <c r="AN103" s="168" t="s">
        <v>526</v>
      </c>
      <c r="AO103" s="168" t="s">
        <v>526</v>
      </c>
      <c r="AP103" s="168" t="s">
        <v>526</v>
      </c>
      <c r="AQ103" s="168" t="s">
        <v>526</v>
      </c>
      <c r="AR103" s="168" t="s">
        <v>526</v>
      </c>
      <c r="AS103" s="192" t="s">
        <v>526</v>
      </c>
      <c r="AT103" s="168" t="s">
        <v>524</v>
      </c>
      <c r="AU103" s="168" t="s">
        <v>524</v>
      </c>
      <c r="AV103" s="168" t="s">
        <v>524</v>
      </c>
      <c r="AW103" s="168" t="s">
        <v>524</v>
      </c>
      <c r="AX103" s="168" t="s">
        <v>524</v>
      </c>
      <c r="AY103" s="168" t="s">
        <v>524</v>
      </c>
      <c r="AZ103" s="168" t="s">
        <v>524</v>
      </c>
      <c r="BA103" s="193">
        <v>3</v>
      </c>
      <c r="BB103" s="193">
        <v>0</v>
      </c>
      <c r="BC103" s="194" t="s">
        <v>526</v>
      </c>
      <c r="BD103" s="168" t="s">
        <v>526</v>
      </c>
      <c r="BE103" s="168" t="s">
        <v>526</v>
      </c>
      <c r="BF103" s="168" t="s">
        <v>524</v>
      </c>
      <c r="BG103" s="168" t="s">
        <v>524</v>
      </c>
      <c r="BH103" s="168" t="s">
        <v>524</v>
      </c>
      <c r="BI103" s="168" t="s">
        <v>524</v>
      </c>
      <c r="BJ103" s="195" t="s">
        <v>524</v>
      </c>
      <c r="BK103" s="196" t="s">
        <v>523</v>
      </c>
      <c r="BL103" s="168" t="s">
        <v>523</v>
      </c>
      <c r="BM103" s="168" t="s">
        <v>523</v>
      </c>
      <c r="BN103" s="168" t="s">
        <v>523</v>
      </c>
      <c r="BO103" s="168" t="s">
        <v>523</v>
      </c>
      <c r="BP103" s="192" t="s">
        <v>523</v>
      </c>
    </row>
    <row r="104" spans="1:68" s="3" customFormat="1" ht="23.25" customHeight="1">
      <c r="A104" s="91">
        <v>11005</v>
      </c>
      <c r="B104" s="173" t="s">
        <v>304</v>
      </c>
      <c r="C104" s="174">
        <v>2025</v>
      </c>
      <c r="D104" s="175" t="s">
        <v>999</v>
      </c>
      <c r="E104" s="176" t="s">
        <v>956</v>
      </c>
      <c r="F104" s="176" t="s">
        <v>956</v>
      </c>
      <c r="G104" s="176" t="s">
        <v>998</v>
      </c>
      <c r="H104" s="168" t="s">
        <v>600</v>
      </c>
      <c r="I104" s="167">
        <v>2011</v>
      </c>
      <c r="J104" s="167"/>
      <c r="K104" s="177">
        <v>1973</v>
      </c>
      <c r="L104" s="177">
        <v>52</v>
      </c>
      <c r="M104" s="178" t="s">
        <v>548</v>
      </c>
      <c r="N104" s="179" t="s">
        <v>997</v>
      </c>
      <c r="O104" s="180" t="s">
        <v>534</v>
      </c>
      <c r="P104" s="181"/>
      <c r="Q104" s="171"/>
      <c r="R104" s="171" t="s">
        <v>526</v>
      </c>
      <c r="S104" s="179"/>
      <c r="T104" s="168" t="s">
        <v>533</v>
      </c>
      <c r="U104" s="168" t="s">
        <v>670</v>
      </c>
      <c r="V104" s="183" t="s">
        <v>677</v>
      </c>
      <c r="W104" s="183" t="s">
        <v>526</v>
      </c>
      <c r="X104" s="168" t="s">
        <v>633</v>
      </c>
      <c r="Y104" s="168" t="s">
        <v>526</v>
      </c>
      <c r="Z104" s="184">
        <v>0.375</v>
      </c>
      <c r="AA104" s="184">
        <v>0.91666666666666663</v>
      </c>
      <c r="AB104" s="200"/>
      <c r="AC104" s="200" t="s">
        <v>996</v>
      </c>
      <c r="AD104" s="186" t="s">
        <v>588</v>
      </c>
      <c r="AE104" s="201"/>
      <c r="AF104" s="188" t="s">
        <v>541</v>
      </c>
      <c r="AG104" s="28">
        <v>1676</v>
      </c>
      <c r="AH104" s="189">
        <v>2188.6289000000002</v>
      </c>
      <c r="AI104" s="190" t="s">
        <v>529</v>
      </c>
      <c r="AJ104" s="191">
        <v>3</v>
      </c>
      <c r="AK104" s="191">
        <v>1</v>
      </c>
      <c r="AL104" s="178" t="s">
        <v>553</v>
      </c>
      <c r="AM104" s="191" t="s">
        <v>524</v>
      </c>
      <c r="AN104" s="168" t="s">
        <v>527</v>
      </c>
      <c r="AO104" s="168" t="s">
        <v>527</v>
      </c>
      <c r="AP104" s="168" t="s">
        <v>526</v>
      </c>
      <c r="AQ104" s="168" t="s">
        <v>526</v>
      </c>
      <c r="AR104" s="168" t="s">
        <v>526</v>
      </c>
      <c r="AS104" s="192" t="s">
        <v>525</v>
      </c>
      <c r="AT104" s="168" t="s">
        <v>524</v>
      </c>
      <c r="AU104" s="168" t="s">
        <v>524</v>
      </c>
      <c r="AV104" s="168" t="s">
        <v>527</v>
      </c>
      <c r="AW104" s="168" t="s">
        <v>527</v>
      </c>
      <c r="AX104" s="168" t="s">
        <v>524</v>
      </c>
      <c r="AY104" s="168" t="s">
        <v>524</v>
      </c>
      <c r="AZ104" s="168" t="s">
        <v>524</v>
      </c>
      <c r="BA104" s="193">
        <v>40</v>
      </c>
      <c r="BB104" s="193">
        <v>2</v>
      </c>
      <c r="BC104" s="194" t="s">
        <v>527</v>
      </c>
      <c r="BD104" s="168" t="s">
        <v>527</v>
      </c>
      <c r="BE104" s="168" t="s">
        <v>527</v>
      </c>
      <c r="BF104" s="168" t="s">
        <v>527</v>
      </c>
      <c r="BG104" s="168" t="s">
        <v>524</v>
      </c>
      <c r="BH104" s="168" t="s">
        <v>524</v>
      </c>
      <c r="BI104" s="168" t="s">
        <v>524</v>
      </c>
      <c r="BJ104" s="195" t="s">
        <v>527</v>
      </c>
      <c r="BK104" s="196" t="s">
        <v>523</v>
      </c>
      <c r="BL104" s="168" t="s">
        <v>523</v>
      </c>
      <c r="BM104" s="168" t="s">
        <v>523</v>
      </c>
      <c r="BN104" s="168" t="s">
        <v>523</v>
      </c>
      <c r="BO104" s="168" t="s">
        <v>523</v>
      </c>
      <c r="BP104" s="192" t="s">
        <v>523</v>
      </c>
    </row>
    <row r="105" spans="1:68" s="3" customFormat="1" ht="23.25" customHeight="1">
      <c r="A105" s="91">
        <v>11002</v>
      </c>
      <c r="B105" s="173" t="s">
        <v>417</v>
      </c>
      <c r="C105" s="174">
        <v>2025</v>
      </c>
      <c r="D105" s="175" t="s">
        <v>995</v>
      </c>
      <c r="E105" s="176" t="s">
        <v>956</v>
      </c>
      <c r="F105" s="176" t="s">
        <v>956</v>
      </c>
      <c r="G105" s="176" t="s">
        <v>990</v>
      </c>
      <c r="H105" s="168" t="s">
        <v>583</v>
      </c>
      <c r="I105" s="167">
        <v>2001</v>
      </c>
      <c r="J105" s="167"/>
      <c r="K105" s="177">
        <v>2001</v>
      </c>
      <c r="L105" s="177">
        <v>24</v>
      </c>
      <c r="M105" s="178" t="s">
        <v>548</v>
      </c>
      <c r="N105" s="179" t="s">
        <v>994</v>
      </c>
      <c r="O105" s="180" t="s">
        <v>534</v>
      </c>
      <c r="P105" s="181"/>
      <c r="Q105" s="171"/>
      <c r="R105" s="171" t="s">
        <v>526</v>
      </c>
      <c r="S105" s="179"/>
      <c r="T105" s="168" t="s">
        <v>545</v>
      </c>
      <c r="U105" s="168" t="s">
        <v>580</v>
      </c>
      <c r="V105" s="183" t="s">
        <v>526</v>
      </c>
      <c r="W105" s="183" t="s">
        <v>526</v>
      </c>
      <c r="X105" s="168" t="s">
        <v>526</v>
      </c>
      <c r="Y105" s="168" t="s">
        <v>526</v>
      </c>
      <c r="Z105" s="184">
        <v>0.35416666666666669</v>
      </c>
      <c r="AA105" s="184">
        <v>0.70833333333333337</v>
      </c>
      <c r="AB105" s="200" t="s">
        <v>663</v>
      </c>
      <c r="AC105" s="200"/>
      <c r="AD105" s="186" t="s">
        <v>588</v>
      </c>
      <c r="AE105" s="201" t="s">
        <v>587</v>
      </c>
      <c r="AF105" s="188" t="s">
        <v>541</v>
      </c>
      <c r="AG105" s="28">
        <v>920.36</v>
      </c>
      <c r="AH105" s="189">
        <v>1796.66</v>
      </c>
      <c r="AI105" s="190" t="s">
        <v>529</v>
      </c>
      <c r="AJ105" s="191">
        <v>4</v>
      </c>
      <c r="AK105" s="191">
        <v>0</v>
      </c>
      <c r="AL105" s="178" t="s">
        <v>528</v>
      </c>
      <c r="AM105" s="191" t="s">
        <v>527</v>
      </c>
      <c r="AN105" s="168" t="s">
        <v>527</v>
      </c>
      <c r="AO105" s="168" t="s">
        <v>527</v>
      </c>
      <c r="AP105" s="168" t="s">
        <v>526</v>
      </c>
      <c r="AQ105" s="168" t="s">
        <v>526</v>
      </c>
      <c r="AR105" s="168" t="s">
        <v>526</v>
      </c>
      <c r="AS105" s="192" t="s">
        <v>559</v>
      </c>
      <c r="AT105" s="168" t="s">
        <v>524</v>
      </c>
      <c r="AU105" s="168" t="s">
        <v>524</v>
      </c>
      <c r="AV105" s="168" t="s">
        <v>527</v>
      </c>
      <c r="AW105" s="168" t="s">
        <v>568</v>
      </c>
      <c r="AX105" s="168" t="s">
        <v>524</v>
      </c>
      <c r="AY105" s="168" t="s">
        <v>524</v>
      </c>
      <c r="AZ105" s="168" t="s">
        <v>524</v>
      </c>
      <c r="BA105" s="179">
        <v>20</v>
      </c>
      <c r="BB105" s="193">
        <v>0</v>
      </c>
      <c r="BC105" s="194" t="s">
        <v>527</v>
      </c>
      <c r="BD105" s="168" t="s">
        <v>527</v>
      </c>
      <c r="BE105" s="168" t="s">
        <v>524</v>
      </c>
      <c r="BF105" s="168" t="s">
        <v>527</v>
      </c>
      <c r="BG105" s="168" t="s">
        <v>527</v>
      </c>
      <c r="BH105" s="168" t="s">
        <v>524</v>
      </c>
      <c r="BI105" s="168" t="s">
        <v>524</v>
      </c>
      <c r="BJ105" s="195" t="s">
        <v>524</v>
      </c>
      <c r="BK105" s="196" t="s">
        <v>523</v>
      </c>
      <c r="BL105" s="168" t="s">
        <v>523</v>
      </c>
      <c r="BM105" s="168" t="s">
        <v>523</v>
      </c>
      <c r="BN105" s="168" t="s">
        <v>523</v>
      </c>
      <c r="BO105" s="168" t="s">
        <v>523</v>
      </c>
      <c r="BP105" s="192" t="s">
        <v>539</v>
      </c>
    </row>
    <row r="106" spans="1:68" s="3" customFormat="1" ht="23.25" customHeight="1">
      <c r="A106" s="91">
        <v>12001</v>
      </c>
      <c r="B106" s="173" t="s">
        <v>154</v>
      </c>
      <c r="C106" s="174">
        <v>2025</v>
      </c>
      <c r="D106" s="175" t="s">
        <v>1591</v>
      </c>
      <c r="E106" s="176" t="s">
        <v>956</v>
      </c>
      <c r="F106" s="176" t="s">
        <v>956</v>
      </c>
      <c r="G106" s="176" t="s">
        <v>153</v>
      </c>
      <c r="H106" s="168" t="s">
        <v>600</v>
      </c>
      <c r="I106" s="167">
        <v>1979</v>
      </c>
      <c r="J106" s="167"/>
      <c r="K106" s="177">
        <v>1979</v>
      </c>
      <c r="L106" s="177">
        <v>46</v>
      </c>
      <c r="M106" s="178" t="s">
        <v>659</v>
      </c>
      <c r="N106" s="179" t="s">
        <v>986</v>
      </c>
      <c r="O106" s="180" t="s">
        <v>666</v>
      </c>
      <c r="P106" s="198">
        <v>26007</v>
      </c>
      <c r="Q106" s="199" t="s">
        <v>993</v>
      </c>
      <c r="R106" s="171" t="s">
        <v>526</v>
      </c>
      <c r="S106" s="179"/>
      <c r="T106" s="168" t="s">
        <v>673</v>
      </c>
      <c r="U106" s="168" t="s">
        <v>562</v>
      </c>
      <c r="V106" s="183" t="s">
        <v>992</v>
      </c>
      <c r="W106" s="183" t="s">
        <v>526</v>
      </c>
      <c r="X106" s="168" t="s">
        <v>565</v>
      </c>
      <c r="Y106" s="168" t="s">
        <v>527</v>
      </c>
      <c r="Z106" s="184">
        <v>0.35416666666666669</v>
      </c>
      <c r="AA106" s="184">
        <v>0.91666666666666663</v>
      </c>
      <c r="AB106" s="185"/>
      <c r="AC106" s="185"/>
      <c r="AD106" s="186" t="s">
        <v>588</v>
      </c>
      <c r="AE106" s="187"/>
      <c r="AF106" s="188" t="s">
        <v>541</v>
      </c>
      <c r="AG106" s="28">
        <v>6220</v>
      </c>
      <c r="AH106" s="189">
        <v>1573.9</v>
      </c>
      <c r="AI106" s="190" t="s">
        <v>540</v>
      </c>
      <c r="AJ106" s="191">
        <v>2</v>
      </c>
      <c r="AK106" s="191">
        <v>1</v>
      </c>
      <c r="AL106" s="178" t="s">
        <v>560</v>
      </c>
      <c r="AM106" s="191" t="s">
        <v>527</v>
      </c>
      <c r="AN106" s="168" t="s">
        <v>527</v>
      </c>
      <c r="AO106" s="168" t="s">
        <v>527</v>
      </c>
      <c r="AP106" s="168" t="s">
        <v>527</v>
      </c>
      <c r="AQ106" s="168" t="s">
        <v>527</v>
      </c>
      <c r="AR106" s="168" t="s">
        <v>526</v>
      </c>
      <c r="AS106" s="192" t="s">
        <v>661</v>
      </c>
      <c r="AT106" s="168" t="s">
        <v>524</v>
      </c>
      <c r="AU106" s="168" t="s">
        <v>524</v>
      </c>
      <c r="AV106" s="168" t="s">
        <v>527</v>
      </c>
      <c r="AW106" s="168" t="s">
        <v>527</v>
      </c>
      <c r="AX106" s="168" t="s">
        <v>527</v>
      </c>
      <c r="AY106" s="168" t="s">
        <v>524</v>
      </c>
      <c r="AZ106" s="168" t="s">
        <v>524</v>
      </c>
      <c r="BA106" s="193">
        <v>80</v>
      </c>
      <c r="BB106" s="193">
        <v>0</v>
      </c>
      <c r="BC106" s="194" t="s">
        <v>524</v>
      </c>
      <c r="BD106" s="168" t="s">
        <v>527</v>
      </c>
      <c r="BE106" s="168" t="s">
        <v>527</v>
      </c>
      <c r="BF106" s="168" t="s">
        <v>527</v>
      </c>
      <c r="BG106" s="168" t="s">
        <v>524</v>
      </c>
      <c r="BH106" s="168" t="s">
        <v>524</v>
      </c>
      <c r="BI106" s="168" t="s">
        <v>524</v>
      </c>
      <c r="BJ106" s="195" t="s">
        <v>527</v>
      </c>
      <c r="BK106" s="196" t="s">
        <v>523</v>
      </c>
      <c r="BL106" s="168" t="s">
        <v>523</v>
      </c>
      <c r="BM106" s="168" t="s">
        <v>523</v>
      </c>
      <c r="BN106" s="168" t="s">
        <v>523</v>
      </c>
      <c r="BO106" s="168" t="s">
        <v>539</v>
      </c>
      <c r="BP106" s="192" t="s">
        <v>523</v>
      </c>
    </row>
    <row r="107" spans="1:68" s="3" customFormat="1" ht="23.25" customHeight="1">
      <c r="A107" s="91">
        <v>12007</v>
      </c>
      <c r="B107" s="173" t="s">
        <v>308</v>
      </c>
      <c r="C107" s="174">
        <v>2025</v>
      </c>
      <c r="D107" s="175" t="s">
        <v>991</v>
      </c>
      <c r="E107" s="176" t="s">
        <v>956</v>
      </c>
      <c r="F107" s="176" t="s">
        <v>956</v>
      </c>
      <c r="G107" s="176" t="s">
        <v>974</v>
      </c>
      <c r="H107" s="168" t="s">
        <v>550</v>
      </c>
      <c r="I107" s="167">
        <v>1999</v>
      </c>
      <c r="J107" s="167"/>
      <c r="K107" s="177">
        <v>1999</v>
      </c>
      <c r="L107" s="177">
        <v>26</v>
      </c>
      <c r="M107" s="178" t="s">
        <v>658</v>
      </c>
      <c r="N107" s="179" t="s">
        <v>973</v>
      </c>
      <c r="O107" s="180" t="s">
        <v>534</v>
      </c>
      <c r="P107" s="181"/>
      <c r="Q107" s="171"/>
      <c r="R107" s="171" t="s">
        <v>526</v>
      </c>
      <c r="S107" s="179"/>
      <c r="T107" s="168" t="s">
        <v>673</v>
      </c>
      <c r="U107" s="168" t="s">
        <v>562</v>
      </c>
      <c r="V107" s="183" t="s">
        <v>526</v>
      </c>
      <c r="W107" s="183" t="s">
        <v>526</v>
      </c>
      <c r="X107" s="168" t="s">
        <v>565</v>
      </c>
      <c r="Y107" s="168" t="s">
        <v>526</v>
      </c>
      <c r="Z107" s="184">
        <v>0.35416666666666669</v>
      </c>
      <c r="AA107" s="184">
        <v>0.91666666666666663</v>
      </c>
      <c r="AB107" s="185"/>
      <c r="AC107" s="185"/>
      <c r="AD107" s="186" t="s">
        <v>588</v>
      </c>
      <c r="AE107" s="187"/>
      <c r="AF107" s="188" t="s">
        <v>541</v>
      </c>
      <c r="AG107" s="28">
        <v>24115</v>
      </c>
      <c r="AH107" s="189">
        <v>999</v>
      </c>
      <c r="AI107" s="190" t="s">
        <v>601</v>
      </c>
      <c r="AJ107" s="191">
        <v>2</v>
      </c>
      <c r="AK107" s="191">
        <v>0</v>
      </c>
      <c r="AL107" s="178" t="s">
        <v>528</v>
      </c>
      <c r="AM107" s="191" t="s">
        <v>527</v>
      </c>
      <c r="AN107" s="168" t="s">
        <v>527</v>
      </c>
      <c r="AO107" s="168" t="s">
        <v>527</v>
      </c>
      <c r="AP107" s="168" t="s">
        <v>527</v>
      </c>
      <c r="AQ107" s="168" t="s">
        <v>527</v>
      </c>
      <c r="AR107" s="168" t="s">
        <v>526</v>
      </c>
      <c r="AS107" s="192" t="s">
        <v>585</v>
      </c>
      <c r="AT107" s="168" t="s">
        <v>524</v>
      </c>
      <c r="AU107" s="168" t="s">
        <v>524</v>
      </c>
      <c r="AV107" s="168" t="s">
        <v>524</v>
      </c>
      <c r="AW107" s="168" t="s">
        <v>527</v>
      </c>
      <c r="AX107" s="168" t="s">
        <v>527</v>
      </c>
      <c r="AY107" s="168" t="s">
        <v>524</v>
      </c>
      <c r="AZ107" s="168" t="s">
        <v>524</v>
      </c>
      <c r="BA107" s="193">
        <v>30</v>
      </c>
      <c r="BB107" s="193">
        <v>0</v>
      </c>
      <c r="BC107" s="194" t="s">
        <v>524</v>
      </c>
      <c r="BD107" s="168" t="s">
        <v>527</v>
      </c>
      <c r="BE107" s="168" t="s">
        <v>524</v>
      </c>
      <c r="BF107" s="168" t="s">
        <v>524</v>
      </c>
      <c r="BG107" s="168" t="s">
        <v>524</v>
      </c>
      <c r="BH107" s="168" t="s">
        <v>524</v>
      </c>
      <c r="BI107" s="168" t="s">
        <v>524</v>
      </c>
      <c r="BJ107" s="195" t="s">
        <v>527</v>
      </c>
      <c r="BK107" s="196" t="s">
        <v>539</v>
      </c>
      <c r="BL107" s="168" t="s">
        <v>539</v>
      </c>
      <c r="BM107" s="168" t="s">
        <v>539</v>
      </c>
      <c r="BN107" s="168" t="s">
        <v>523</v>
      </c>
      <c r="BO107" s="168" t="s">
        <v>539</v>
      </c>
      <c r="BP107" s="192" t="s">
        <v>523</v>
      </c>
    </row>
    <row r="108" spans="1:68" s="3" customFormat="1" ht="23.25" customHeight="1">
      <c r="A108" s="91">
        <v>11003</v>
      </c>
      <c r="B108" s="173" t="s">
        <v>418</v>
      </c>
      <c r="C108" s="174">
        <v>2025</v>
      </c>
      <c r="D108" s="175" t="s">
        <v>1592</v>
      </c>
      <c r="E108" s="176" t="s">
        <v>956</v>
      </c>
      <c r="F108" s="176" t="s">
        <v>956</v>
      </c>
      <c r="G108" s="176" t="s">
        <v>990</v>
      </c>
      <c r="H108" s="168" t="s">
        <v>550</v>
      </c>
      <c r="I108" s="167">
        <v>1996</v>
      </c>
      <c r="J108" s="167"/>
      <c r="K108" s="177">
        <v>1996</v>
      </c>
      <c r="L108" s="177">
        <v>29</v>
      </c>
      <c r="M108" s="178" t="s">
        <v>658</v>
      </c>
      <c r="N108" s="179" t="s">
        <v>989</v>
      </c>
      <c r="O108" s="180" t="s">
        <v>534</v>
      </c>
      <c r="P108" s="181"/>
      <c r="Q108" s="171"/>
      <c r="R108" s="171" t="s">
        <v>526</v>
      </c>
      <c r="S108" s="179"/>
      <c r="T108" s="168" t="s">
        <v>533</v>
      </c>
      <c r="U108" s="168" t="s">
        <v>562</v>
      </c>
      <c r="V108" s="183" t="s">
        <v>526</v>
      </c>
      <c r="W108" s="183" t="s">
        <v>555</v>
      </c>
      <c r="X108" s="168" t="s">
        <v>526</v>
      </c>
      <c r="Y108" s="168" t="s">
        <v>526</v>
      </c>
      <c r="Z108" s="184">
        <v>0.375</v>
      </c>
      <c r="AA108" s="184">
        <v>0.75</v>
      </c>
      <c r="AB108" s="200" t="s">
        <v>750</v>
      </c>
      <c r="AC108" s="200"/>
      <c r="AD108" s="186" t="s">
        <v>588</v>
      </c>
      <c r="AE108" s="201" t="s">
        <v>587</v>
      </c>
      <c r="AF108" s="188" t="s">
        <v>541</v>
      </c>
      <c r="AG108" s="28">
        <v>4512.54</v>
      </c>
      <c r="AH108" s="189">
        <v>777.25</v>
      </c>
      <c r="AI108" s="330" t="s">
        <v>1733</v>
      </c>
      <c r="AJ108" s="191">
        <v>2</v>
      </c>
      <c r="AK108" s="191">
        <v>0</v>
      </c>
      <c r="AL108" s="178" t="s">
        <v>528</v>
      </c>
      <c r="AM108" s="191" t="s">
        <v>527</v>
      </c>
      <c r="AN108" s="168" t="s">
        <v>527</v>
      </c>
      <c r="AO108" s="168" t="s">
        <v>527</v>
      </c>
      <c r="AP108" s="168" t="s">
        <v>527</v>
      </c>
      <c r="AQ108" s="168" t="s">
        <v>526</v>
      </c>
      <c r="AR108" s="168" t="s">
        <v>526</v>
      </c>
      <c r="AS108" s="192" t="s">
        <v>585</v>
      </c>
      <c r="AT108" s="168" t="s">
        <v>524</v>
      </c>
      <c r="AU108" s="168" t="s">
        <v>524</v>
      </c>
      <c r="AV108" s="168" t="s">
        <v>524</v>
      </c>
      <c r="AW108" s="168" t="s">
        <v>527</v>
      </c>
      <c r="AX108" s="168" t="s">
        <v>524</v>
      </c>
      <c r="AY108" s="168" t="s">
        <v>524</v>
      </c>
      <c r="AZ108" s="168" t="s">
        <v>524</v>
      </c>
      <c r="BA108" s="193">
        <v>30</v>
      </c>
      <c r="BB108" s="193">
        <v>1</v>
      </c>
      <c r="BC108" s="194" t="s">
        <v>524</v>
      </c>
      <c r="BD108" s="168" t="s">
        <v>527</v>
      </c>
      <c r="BE108" s="168" t="s">
        <v>524</v>
      </c>
      <c r="BF108" s="168" t="s">
        <v>524</v>
      </c>
      <c r="BG108" s="168" t="s">
        <v>527</v>
      </c>
      <c r="BH108" s="168" t="s">
        <v>524</v>
      </c>
      <c r="BI108" s="168" t="s">
        <v>524</v>
      </c>
      <c r="BJ108" s="195" t="s">
        <v>524</v>
      </c>
      <c r="BK108" s="196" t="s">
        <v>539</v>
      </c>
      <c r="BL108" s="168" t="s">
        <v>523</v>
      </c>
      <c r="BM108" s="168" t="s">
        <v>523</v>
      </c>
      <c r="BN108" s="168" t="s">
        <v>523</v>
      </c>
      <c r="BO108" s="168" t="s">
        <v>539</v>
      </c>
      <c r="BP108" s="192" t="s">
        <v>523</v>
      </c>
    </row>
    <row r="109" spans="1:68" s="3" customFormat="1" ht="23.25" customHeight="1">
      <c r="A109" s="91">
        <v>12004</v>
      </c>
      <c r="B109" s="173" t="s">
        <v>100</v>
      </c>
      <c r="C109" s="174">
        <v>2025</v>
      </c>
      <c r="D109" s="175" t="s">
        <v>988</v>
      </c>
      <c r="E109" s="176" t="s">
        <v>956</v>
      </c>
      <c r="F109" s="176" t="s">
        <v>956</v>
      </c>
      <c r="G109" s="176" t="s">
        <v>958</v>
      </c>
      <c r="H109" s="168" t="s">
        <v>600</v>
      </c>
      <c r="I109" s="167">
        <v>2004</v>
      </c>
      <c r="J109" s="167"/>
      <c r="K109" s="177">
        <v>2004</v>
      </c>
      <c r="L109" s="177">
        <v>21</v>
      </c>
      <c r="M109" s="178" t="s">
        <v>659</v>
      </c>
      <c r="N109" s="179" t="s">
        <v>955</v>
      </c>
      <c r="O109" s="180" t="s">
        <v>534</v>
      </c>
      <c r="P109" s="308"/>
      <c r="Q109" s="171"/>
      <c r="R109" s="171" t="s">
        <v>526</v>
      </c>
      <c r="S109" s="179"/>
      <c r="T109" s="168" t="s">
        <v>545</v>
      </c>
      <c r="U109" s="168" t="s">
        <v>562</v>
      </c>
      <c r="V109" s="183" t="s">
        <v>526</v>
      </c>
      <c r="W109" s="183" t="s">
        <v>526</v>
      </c>
      <c r="X109" s="168" t="s">
        <v>526</v>
      </c>
      <c r="Y109" s="168" t="s">
        <v>526</v>
      </c>
      <c r="Z109" s="184">
        <v>0.375</v>
      </c>
      <c r="AA109" s="309" t="s">
        <v>826</v>
      </c>
      <c r="AB109" s="185"/>
      <c r="AC109" s="185"/>
      <c r="AD109" s="186" t="s">
        <v>588</v>
      </c>
      <c r="AE109" s="187"/>
      <c r="AF109" s="188" t="s">
        <v>530</v>
      </c>
      <c r="AG109" s="28">
        <v>607</v>
      </c>
      <c r="AH109" s="189">
        <v>581.67999999999995</v>
      </c>
      <c r="AI109" s="190" t="s">
        <v>540</v>
      </c>
      <c r="AJ109" s="191">
        <v>1</v>
      </c>
      <c r="AK109" s="191">
        <v>0</v>
      </c>
      <c r="AL109" s="178" t="s">
        <v>528</v>
      </c>
      <c r="AM109" s="191" t="s">
        <v>527</v>
      </c>
      <c r="AN109" s="168" t="s">
        <v>527</v>
      </c>
      <c r="AO109" s="168" t="s">
        <v>527</v>
      </c>
      <c r="AP109" s="168" t="s">
        <v>527</v>
      </c>
      <c r="AQ109" s="168" t="s">
        <v>526</v>
      </c>
      <c r="AR109" s="168" t="s">
        <v>526</v>
      </c>
      <c r="AS109" s="192" t="s">
        <v>585</v>
      </c>
      <c r="AT109" s="168" t="s">
        <v>524</v>
      </c>
      <c r="AU109" s="168" t="s">
        <v>524</v>
      </c>
      <c r="AV109" s="168" t="s">
        <v>524</v>
      </c>
      <c r="AW109" s="168" t="s">
        <v>527</v>
      </c>
      <c r="AX109" s="168" t="s">
        <v>524</v>
      </c>
      <c r="AY109" s="168" t="s">
        <v>524</v>
      </c>
      <c r="AZ109" s="168" t="s">
        <v>524</v>
      </c>
      <c r="BA109" s="193">
        <v>100</v>
      </c>
      <c r="BB109" s="193">
        <v>2</v>
      </c>
      <c r="BC109" s="194" t="s">
        <v>526</v>
      </c>
      <c r="BD109" s="168" t="s">
        <v>526</v>
      </c>
      <c r="BE109" s="168" t="s">
        <v>526</v>
      </c>
      <c r="BF109" s="168" t="s">
        <v>524</v>
      </c>
      <c r="BG109" s="168" t="s">
        <v>527</v>
      </c>
      <c r="BH109" s="168" t="s">
        <v>524</v>
      </c>
      <c r="BI109" s="168" t="s">
        <v>524</v>
      </c>
      <c r="BJ109" s="195" t="s">
        <v>527</v>
      </c>
      <c r="BK109" s="196" t="s">
        <v>523</v>
      </c>
      <c r="BL109" s="168" t="s">
        <v>523</v>
      </c>
      <c r="BM109" s="168" t="s">
        <v>523</v>
      </c>
      <c r="BN109" s="168" t="s">
        <v>523</v>
      </c>
      <c r="BO109" s="168" t="s">
        <v>523</v>
      </c>
      <c r="BP109" s="192" t="s">
        <v>523</v>
      </c>
    </row>
    <row r="110" spans="1:68" s="3" customFormat="1" ht="23.25" customHeight="1">
      <c r="A110" s="91">
        <v>12002</v>
      </c>
      <c r="B110" s="173" t="s">
        <v>305</v>
      </c>
      <c r="C110" s="174">
        <v>2025</v>
      </c>
      <c r="D110" s="175" t="s">
        <v>987</v>
      </c>
      <c r="E110" s="176" t="s">
        <v>956</v>
      </c>
      <c r="F110" s="176" t="s">
        <v>956</v>
      </c>
      <c r="G110" s="176" t="s">
        <v>958</v>
      </c>
      <c r="H110" s="168" t="s">
        <v>550</v>
      </c>
      <c r="I110" s="167">
        <v>1994</v>
      </c>
      <c r="J110" s="167"/>
      <c r="K110" s="177">
        <v>1994</v>
      </c>
      <c r="L110" s="177">
        <v>31</v>
      </c>
      <c r="M110" s="178" t="s">
        <v>658</v>
      </c>
      <c r="N110" s="179" t="s">
        <v>986</v>
      </c>
      <c r="O110" s="180" t="s">
        <v>534</v>
      </c>
      <c r="P110" s="308"/>
      <c r="Q110" s="171"/>
      <c r="R110" s="171" t="s">
        <v>526</v>
      </c>
      <c r="S110" s="179"/>
      <c r="T110" s="168" t="s">
        <v>673</v>
      </c>
      <c r="U110" s="168" t="s">
        <v>562</v>
      </c>
      <c r="V110" s="254" t="s">
        <v>609</v>
      </c>
      <c r="W110" s="254" t="s">
        <v>526</v>
      </c>
      <c r="X110" s="168" t="s">
        <v>526</v>
      </c>
      <c r="Y110" s="168" t="s">
        <v>527</v>
      </c>
      <c r="Z110" s="184">
        <v>0.35416666666666669</v>
      </c>
      <c r="AA110" s="184">
        <v>0.70833333333333337</v>
      </c>
      <c r="AB110" s="185"/>
      <c r="AC110" s="185"/>
      <c r="AD110" s="186"/>
      <c r="AE110" s="187" t="s">
        <v>985</v>
      </c>
      <c r="AF110" s="188" t="s">
        <v>774</v>
      </c>
      <c r="AG110" s="28">
        <v>1491.86</v>
      </c>
      <c r="AH110" s="189">
        <v>566.89</v>
      </c>
      <c r="AI110" s="190" t="s">
        <v>540</v>
      </c>
      <c r="AJ110" s="191">
        <v>2</v>
      </c>
      <c r="AK110" s="191">
        <v>0</v>
      </c>
      <c r="AL110" s="178" t="s">
        <v>528</v>
      </c>
      <c r="AM110" s="191" t="s">
        <v>527</v>
      </c>
      <c r="AN110" s="168" t="s">
        <v>527</v>
      </c>
      <c r="AO110" s="168" t="s">
        <v>527</v>
      </c>
      <c r="AP110" s="168" t="s">
        <v>527</v>
      </c>
      <c r="AQ110" s="168" t="s">
        <v>526</v>
      </c>
      <c r="AR110" s="168" t="s">
        <v>526</v>
      </c>
      <c r="AS110" s="192" t="s">
        <v>585</v>
      </c>
      <c r="AT110" s="168" t="s">
        <v>524</v>
      </c>
      <c r="AU110" s="168" t="s">
        <v>524</v>
      </c>
      <c r="AV110" s="168" t="s">
        <v>524</v>
      </c>
      <c r="AW110" s="168" t="s">
        <v>524</v>
      </c>
      <c r="AX110" s="168" t="s">
        <v>524</v>
      </c>
      <c r="AY110" s="168" t="s">
        <v>524</v>
      </c>
      <c r="AZ110" s="168" t="s">
        <v>524</v>
      </c>
      <c r="BA110" s="193">
        <v>6</v>
      </c>
      <c r="BB110" s="193">
        <v>0</v>
      </c>
      <c r="BC110" s="194" t="s">
        <v>524</v>
      </c>
      <c r="BD110" s="168" t="s">
        <v>524</v>
      </c>
      <c r="BE110" s="168" t="s">
        <v>524</v>
      </c>
      <c r="BF110" s="168" t="s">
        <v>524</v>
      </c>
      <c r="BG110" s="168" t="s">
        <v>524</v>
      </c>
      <c r="BH110" s="168" t="s">
        <v>524</v>
      </c>
      <c r="BI110" s="168" t="s">
        <v>524</v>
      </c>
      <c r="BJ110" s="195" t="s">
        <v>527</v>
      </c>
      <c r="BK110" s="196" t="s">
        <v>523</v>
      </c>
      <c r="BL110" s="168" t="s">
        <v>523</v>
      </c>
      <c r="BM110" s="168" t="s">
        <v>523</v>
      </c>
      <c r="BN110" s="168" t="s">
        <v>523</v>
      </c>
      <c r="BO110" s="168" t="s">
        <v>523</v>
      </c>
      <c r="BP110" s="192" t="s">
        <v>523</v>
      </c>
    </row>
    <row r="111" spans="1:68" s="3" customFormat="1" ht="23.25" customHeight="1">
      <c r="A111" s="91">
        <v>11004</v>
      </c>
      <c r="B111" s="173" t="s">
        <v>303</v>
      </c>
      <c r="C111" s="174">
        <v>2025</v>
      </c>
      <c r="D111" s="175" t="s">
        <v>984</v>
      </c>
      <c r="E111" s="176" t="s">
        <v>956</v>
      </c>
      <c r="F111" s="176" t="s">
        <v>956</v>
      </c>
      <c r="G111" s="176" t="s">
        <v>983</v>
      </c>
      <c r="H111" s="168" t="s">
        <v>600</v>
      </c>
      <c r="I111" s="167">
        <v>2003</v>
      </c>
      <c r="J111" s="167"/>
      <c r="K111" s="177">
        <v>1992</v>
      </c>
      <c r="L111" s="177">
        <v>33</v>
      </c>
      <c r="M111" s="178" t="s">
        <v>658</v>
      </c>
      <c r="N111" s="179" t="s">
        <v>982</v>
      </c>
      <c r="O111" s="180" t="s">
        <v>534</v>
      </c>
      <c r="P111" s="181"/>
      <c r="Q111" s="171"/>
      <c r="R111" s="171" t="s">
        <v>526</v>
      </c>
      <c r="S111" s="179"/>
      <c r="T111" s="168" t="s">
        <v>533</v>
      </c>
      <c r="U111" s="168" t="s">
        <v>562</v>
      </c>
      <c r="V111" s="183" t="s">
        <v>677</v>
      </c>
      <c r="W111" s="183" t="s">
        <v>526</v>
      </c>
      <c r="X111" s="168" t="s">
        <v>526</v>
      </c>
      <c r="Y111" s="168" t="s">
        <v>526</v>
      </c>
      <c r="Z111" s="184">
        <v>0.375</v>
      </c>
      <c r="AA111" s="184">
        <v>0.91666666666666663</v>
      </c>
      <c r="AB111" s="200" t="s">
        <v>962</v>
      </c>
      <c r="AC111" s="200"/>
      <c r="AD111" s="186" t="s">
        <v>588</v>
      </c>
      <c r="AE111" s="201" t="s">
        <v>587</v>
      </c>
      <c r="AF111" s="188" t="s">
        <v>541</v>
      </c>
      <c r="AG111" s="28">
        <v>6103.02</v>
      </c>
      <c r="AH111" s="189">
        <v>557.01589999999999</v>
      </c>
      <c r="AI111" s="190" t="s">
        <v>529</v>
      </c>
      <c r="AJ111" s="191">
        <v>2</v>
      </c>
      <c r="AK111" s="191">
        <v>0</v>
      </c>
      <c r="AL111" s="178" t="s">
        <v>528</v>
      </c>
      <c r="AM111" s="191" t="s">
        <v>527</v>
      </c>
      <c r="AN111" s="168" t="s">
        <v>527</v>
      </c>
      <c r="AO111" s="168" t="s">
        <v>527</v>
      </c>
      <c r="AP111" s="168" t="s">
        <v>527</v>
      </c>
      <c r="AQ111" s="168" t="s">
        <v>526</v>
      </c>
      <c r="AR111" s="168" t="s">
        <v>270</v>
      </c>
      <c r="AS111" s="192" t="s">
        <v>585</v>
      </c>
      <c r="AT111" s="168" t="s">
        <v>524</v>
      </c>
      <c r="AU111" s="168" t="s">
        <v>527</v>
      </c>
      <c r="AV111" s="168" t="s">
        <v>527</v>
      </c>
      <c r="AW111" s="168" t="s">
        <v>527</v>
      </c>
      <c r="AX111" s="168" t="s">
        <v>527</v>
      </c>
      <c r="AY111" s="168" t="s">
        <v>524</v>
      </c>
      <c r="AZ111" s="168" t="s">
        <v>524</v>
      </c>
      <c r="BA111" s="193">
        <v>50</v>
      </c>
      <c r="BB111" s="193">
        <v>1</v>
      </c>
      <c r="BC111" s="194" t="s">
        <v>524</v>
      </c>
      <c r="BD111" s="168" t="s">
        <v>527</v>
      </c>
      <c r="BE111" s="168" t="s">
        <v>527</v>
      </c>
      <c r="BF111" s="168" t="s">
        <v>527</v>
      </c>
      <c r="BG111" s="168" t="s">
        <v>527</v>
      </c>
      <c r="BH111" s="168" t="s">
        <v>524</v>
      </c>
      <c r="BI111" s="168" t="s">
        <v>524</v>
      </c>
      <c r="BJ111" s="195" t="s">
        <v>527</v>
      </c>
      <c r="BK111" s="196" t="s">
        <v>523</v>
      </c>
      <c r="BL111" s="168" t="s">
        <v>523</v>
      </c>
      <c r="BM111" s="168" t="s">
        <v>523</v>
      </c>
      <c r="BN111" s="168" t="s">
        <v>523</v>
      </c>
      <c r="BO111" s="168" t="s">
        <v>539</v>
      </c>
      <c r="BP111" s="192" t="s">
        <v>523</v>
      </c>
    </row>
    <row r="112" spans="1:68" s="3" customFormat="1" ht="23.25" customHeight="1">
      <c r="A112" s="91">
        <v>12009</v>
      </c>
      <c r="B112" s="173" t="s">
        <v>98</v>
      </c>
      <c r="C112" s="174">
        <v>2025</v>
      </c>
      <c r="D112" s="175" t="s">
        <v>981</v>
      </c>
      <c r="E112" s="176" t="s">
        <v>956</v>
      </c>
      <c r="F112" s="176" t="s">
        <v>956</v>
      </c>
      <c r="G112" s="176" t="s">
        <v>974</v>
      </c>
      <c r="H112" s="168" t="s">
        <v>550</v>
      </c>
      <c r="I112" s="167">
        <v>1982</v>
      </c>
      <c r="J112" s="167"/>
      <c r="K112" s="177">
        <v>1982</v>
      </c>
      <c r="L112" s="177">
        <v>43</v>
      </c>
      <c r="M112" s="178" t="s">
        <v>658</v>
      </c>
      <c r="N112" s="179" t="s">
        <v>980</v>
      </c>
      <c r="O112" s="180" t="s">
        <v>556</v>
      </c>
      <c r="P112" s="181"/>
      <c r="Q112" s="171"/>
      <c r="R112" s="171" t="s">
        <v>526</v>
      </c>
      <c r="S112" s="179"/>
      <c r="T112" s="168" t="s">
        <v>673</v>
      </c>
      <c r="U112" s="168" t="s">
        <v>562</v>
      </c>
      <c r="V112" s="183" t="s">
        <v>526</v>
      </c>
      <c r="W112" s="183" t="s">
        <v>922</v>
      </c>
      <c r="X112" s="168" t="s">
        <v>526</v>
      </c>
      <c r="Y112" s="168" t="s">
        <v>526</v>
      </c>
      <c r="Z112" s="184">
        <v>0.375</v>
      </c>
      <c r="AA112" s="184">
        <v>0.70833333333333337</v>
      </c>
      <c r="AB112" s="200" t="s">
        <v>979</v>
      </c>
      <c r="AC112" s="200"/>
      <c r="AD112" s="186" t="s">
        <v>978</v>
      </c>
      <c r="AE112" s="201"/>
      <c r="AF112" s="188" t="s">
        <v>541</v>
      </c>
      <c r="AG112" s="28">
        <v>230000</v>
      </c>
      <c r="AH112" s="189">
        <v>552.04</v>
      </c>
      <c r="AI112" s="190" t="s">
        <v>601</v>
      </c>
      <c r="AJ112" s="191">
        <v>2</v>
      </c>
      <c r="AK112" s="191">
        <v>0</v>
      </c>
      <c r="AL112" s="178" t="s">
        <v>528</v>
      </c>
      <c r="AM112" s="191" t="s">
        <v>527</v>
      </c>
      <c r="AN112" s="168" t="s">
        <v>527</v>
      </c>
      <c r="AO112" s="168" t="s">
        <v>527</v>
      </c>
      <c r="AP112" s="168" t="s">
        <v>527</v>
      </c>
      <c r="AQ112" s="168" t="s">
        <v>527</v>
      </c>
      <c r="AR112" s="168" t="s">
        <v>526</v>
      </c>
      <c r="AS112" s="192" t="s">
        <v>585</v>
      </c>
      <c r="AT112" s="168" t="s">
        <v>524</v>
      </c>
      <c r="AU112" s="168" t="s">
        <v>524</v>
      </c>
      <c r="AV112" s="168" t="s">
        <v>524</v>
      </c>
      <c r="AW112" s="168" t="s">
        <v>524</v>
      </c>
      <c r="AX112" s="168" t="s">
        <v>524</v>
      </c>
      <c r="AY112" s="168" t="s">
        <v>524</v>
      </c>
      <c r="AZ112" s="168" t="s">
        <v>524</v>
      </c>
      <c r="BA112" s="193">
        <v>40</v>
      </c>
      <c r="BB112" s="193">
        <v>0</v>
      </c>
      <c r="BC112" s="194" t="s">
        <v>524</v>
      </c>
      <c r="BD112" s="168" t="s">
        <v>524</v>
      </c>
      <c r="BE112" s="168" t="s">
        <v>524</v>
      </c>
      <c r="BF112" s="168" t="s">
        <v>524</v>
      </c>
      <c r="BG112" s="168" t="s">
        <v>524</v>
      </c>
      <c r="BH112" s="168" t="s">
        <v>524</v>
      </c>
      <c r="BI112" s="168" t="s">
        <v>524</v>
      </c>
      <c r="BJ112" s="168" t="s">
        <v>527</v>
      </c>
      <c r="BK112" s="196" t="s">
        <v>523</v>
      </c>
      <c r="BL112" s="168" t="s">
        <v>523</v>
      </c>
      <c r="BM112" s="168" t="s">
        <v>523</v>
      </c>
      <c r="BN112" s="168" t="s">
        <v>523</v>
      </c>
      <c r="BO112" s="168" t="s">
        <v>539</v>
      </c>
      <c r="BP112" s="192" t="s">
        <v>523</v>
      </c>
    </row>
    <row r="113" spans="1:68" s="3" customFormat="1" ht="23.25" customHeight="1">
      <c r="A113" s="91">
        <v>12011</v>
      </c>
      <c r="B113" s="173" t="s">
        <v>26</v>
      </c>
      <c r="C113" s="174">
        <v>2025</v>
      </c>
      <c r="D113" s="175" t="s">
        <v>1593</v>
      </c>
      <c r="E113" s="176" t="s">
        <v>956</v>
      </c>
      <c r="F113" s="176" t="s">
        <v>956</v>
      </c>
      <c r="G113" s="176" t="s">
        <v>977</v>
      </c>
      <c r="H113" s="168" t="s">
        <v>550</v>
      </c>
      <c r="I113" s="167">
        <v>2004</v>
      </c>
      <c r="J113" s="167"/>
      <c r="K113" s="177">
        <v>2004</v>
      </c>
      <c r="L113" s="177">
        <v>21</v>
      </c>
      <c r="M113" s="178" t="s">
        <v>563</v>
      </c>
      <c r="N113" s="179" t="s">
        <v>955</v>
      </c>
      <c r="O113" s="180" t="s">
        <v>534</v>
      </c>
      <c r="P113" s="181"/>
      <c r="Q113" s="171"/>
      <c r="R113" s="171" t="s">
        <v>526</v>
      </c>
      <c r="S113" s="179"/>
      <c r="T113" s="168" t="s">
        <v>545</v>
      </c>
      <c r="U113" s="168" t="s">
        <v>562</v>
      </c>
      <c r="V113" s="183" t="s">
        <v>526</v>
      </c>
      <c r="W113" s="183" t="s">
        <v>526</v>
      </c>
      <c r="X113" s="168" t="s">
        <v>526</v>
      </c>
      <c r="Y113" s="168" t="s">
        <v>526</v>
      </c>
      <c r="Z113" s="309" t="s">
        <v>1561</v>
      </c>
      <c r="AA113" s="309" t="s">
        <v>826</v>
      </c>
      <c r="AB113" s="185"/>
      <c r="AC113" s="185"/>
      <c r="AD113" s="186" t="s">
        <v>976</v>
      </c>
      <c r="AE113" s="187"/>
      <c r="AF113" s="188" t="s">
        <v>541</v>
      </c>
      <c r="AG113" s="28">
        <v>3416</v>
      </c>
      <c r="AH113" s="189">
        <v>550.51</v>
      </c>
      <c r="AI113" s="190" t="s">
        <v>540</v>
      </c>
      <c r="AJ113" s="191">
        <v>1</v>
      </c>
      <c r="AK113" s="191">
        <v>0</v>
      </c>
      <c r="AL113" s="178" t="s">
        <v>528</v>
      </c>
      <c r="AM113" s="191" t="s">
        <v>527</v>
      </c>
      <c r="AN113" s="168" t="s">
        <v>527</v>
      </c>
      <c r="AO113" s="168" t="s">
        <v>527</v>
      </c>
      <c r="AP113" s="168" t="s">
        <v>527</v>
      </c>
      <c r="AQ113" s="168" t="s">
        <v>526</v>
      </c>
      <c r="AR113" s="168" t="s">
        <v>526</v>
      </c>
      <c r="AS113" s="192" t="s">
        <v>585</v>
      </c>
      <c r="AT113" s="168" t="s">
        <v>524</v>
      </c>
      <c r="AU113" s="168" t="s">
        <v>524</v>
      </c>
      <c r="AV113" s="168" t="s">
        <v>524</v>
      </c>
      <c r="AW113" s="168" t="s">
        <v>527</v>
      </c>
      <c r="AX113" s="168" t="s">
        <v>527</v>
      </c>
      <c r="AY113" s="168" t="s">
        <v>524</v>
      </c>
      <c r="AZ113" s="168" t="s">
        <v>524</v>
      </c>
      <c r="BA113" s="193">
        <v>40</v>
      </c>
      <c r="BB113" s="193">
        <v>2</v>
      </c>
      <c r="BC113" s="194" t="s">
        <v>526</v>
      </c>
      <c r="BD113" s="168" t="s">
        <v>526</v>
      </c>
      <c r="BE113" s="168" t="s">
        <v>526</v>
      </c>
      <c r="BF113" s="168" t="s">
        <v>527</v>
      </c>
      <c r="BG113" s="168" t="s">
        <v>527</v>
      </c>
      <c r="BH113" s="168" t="s">
        <v>524</v>
      </c>
      <c r="BI113" s="168" t="s">
        <v>524</v>
      </c>
      <c r="BJ113" s="168" t="s">
        <v>524</v>
      </c>
      <c r="BK113" s="196" t="s">
        <v>523</v>
      </c>
      <c r="BL113" s="168" t="s">
        <v>523</v>
      </c>
      <c r="BM113" s="168" t="s">
        <v>539</v>
      </c>
      <c r="BN113" s="168" t="s">
        <v>539</v>
      </c>
      <c r="BO113" s="168" t="s">
        <v>539</v>
      </c>
      <c r="BP113" s="192" t="s">
        <v>523</v>
      </c>
    </row>
    <row r="114" spans="1:68" s="3" customFormat="1" ht="23.25" customHeight="1">
      <c r="A114" s="91">
        <v>12008</v>
      </c>
      <c r="B114" s="173" t="s">
        <v>99</v>
      </c>
      <c r="C114" s="174">
        <v>2025</v>
      </c>
      <c r="D114" s="175" t="s">
        <v>975</v>
      </c>
      <c r="E114" s="176" t="s">
        <v>956</v>
      </c>
      <c r="F114" s="176" t="s">
        <v>956</v>
      </c>
      <c r="G114" s="176" t="s">
        <v>974</v>
      </c>
      <c r="H114" s="168" t="s">
        <v>550</v>
      </c>
      <c r="I114" s="167">
        <v>1984</v>
      </c>
      <c r="J114" s="167"/>
      <c r="K114" s="177">
        <v>1984</v>
      </c>
      <c r="L114" s="177">
        <v>41</v>
      </c>
      <c r="M114" s="178" t="s">
        <v>557</v>
      </c>
      <c r="N114" s="179" t="s">
        <v>973</v>
      </c>
      <c r="O114" s="180" t="s">
        <v>534</v>
      </c>
      <c r="P114" s="181"/>
      <c r="Q114" s="171"/>
      <c r="R114" s="171" t="s">
        <v>526</v>
      </c>
      <c r="S114" s="179"/>
      <c r="T114" s="168" t="s">
        <v>673</v>
      </c>
      <c r="U114" s="168" t="s">
        <v>624</v>
      </c>
      <c r="V114" s="183" t="s">
        <v>526</v>
      </c>
      <c r="W114" s="183" t="s">
        <v>526</v>
      </c>
      <c r="X114" s="168" t="s">
        <v>633</v>
      </c>
      <c r="Y114" s="168" t="s">
        <v>526</v>
      </c>
      <c r="Z114" s="184">
        <v>0.35416666666666669</v>
      </c>
      <c r="AA114" s="309" t="s">
        <v>972</v>
      </c>
      <c r="AB114" s="185"/>
      <c r="AC114" s="185"/>
      <c r="AD114" s="186" t="s">
        <v>588</v>
      </c>
      <c r="AE114" s="187"/>
      <c r="AF114" s="188" t="s">
        <v>541</v>
      </c>
      <c r="AG114" s="28">
        <v>253</v>
      </c>
      <c r="AH114" s="189">
        <v>484</v>
      </c>
      <c r="AI114" s="190" t="s">
        <v>601</v>
      </c>
      <c r="AJ114" s="191">
        <v>2</v>
      </c>
      <c r="AK114" s="191">
        <v>0</v>
      </c>
      <c r="AL114" s="178" t="s">
        <v>528</v>
      </c>
      <c r="AM114" s="191" t="s">
        <v>527</v>
      </c>
      <c r="AN114" s="168" t="s">
        <v>527</v>
      </c>
      <c r="AO114" s="168" t="s">
        <v>527</v>
      </c>
      <c r="AP114" s="168" t="s">
        <v>527</v>
      </c>
      <c r="AQ114" s="168" t="s">
        <v>527</v>
      </c>
      <c r="AR114" s="168" t="s">
        <v>526</v>
      </c>
      <c r="AS114" s="192" t="s">
        <v>585</v>
      </c>
      <c r="AT114" s="168" t="s">
        <v>524</v>
      </c>
      <c r="AU114" s="168" t="s">
        <v>524</v>
      </c>
      <c r="AV114" s="168" t="s">
        <v>524</v>
      </c>
      <c r="AW114" s="168" t="s">
        <v>524</v>
      </c>
      <c r="AX114" s="168" t="s">
        <v>524</v>
      </c>
      <c r="AY114" s="168" t="s">
        <v>524</v>
      </c>
      <c r="AZ114" s="168" t="s">
        <v>524</v>
      </c>
      <c r="BA114" s="193">
        <v>0</v>
      </c>
      <c r="BB114" s="193">
        <v>0</v>
      </c>
      <c r="BC114" s="194" t="s">
        <v>524</v>
      </c>
      <c r="BD114" s="168" t="s">
        <v>527</v>
      </c>
      <c r="BE114" s="168" t="s">
        <v>524</v>
      </c>
      <c r="BF114" s="168" t="s">
        <v>524</v>
      </c>
      <c r="BG114" s="168" t="s">
        <v>524</v>
      </c>
      <c r="BH114" s="168" t="s">
        <v>524</v>
      </c>
      <c r="BI114" s="168" t="s">
        <v>524</v>
      </c>
      <c r="BJ114" s="168" t="s">
        <v>524</v>
      </c>
      <c r="BK114" s="196" t="s">
        <v>523</v>
      </c>
      <c r="BL114" s="168" t="s">
        <v>539</v>
      </c>
      <c r="BM114" s="168" t="s">
        <v>523</v>
      </c>
      <c r="BN114" s="168" t="s">
        <v>523</v>
      </c>
      <c r="BO114" s="168" t="s">
        <v>539</v>
      </c>
      <c r="BP114" s="192" t="s">
        <v>523</v>
      </c>
    </row>
    <row r="115" spans="1:68" s="3" customFormat="1" ht="23.25" customHeight="1">
      <c r="A115" s="91">
        <v>4031</v>
      </c>
      <c r="B115" s="173" t="s">
        <v>102</v>
      </c>
      <c r="C115" s="174">
        <v>2025</v>
      </c>
      <c r="D115" s="175" t="s">
        <v>971</v>
      </c>
      <c r="E115" s="176" t="s">
        <v>956</v>
      </c>
      <c r="F115" s="176" t="s">
        <v>956</v>
      </c>
      <c r="G115" s="176" t="s">
        <v>958</v>
      </c>
      <c r="H115" s="168" t="s">
        <v>600</v>
      </c>
      <c r="I115" s="167">
        <v>1980</v>
      </c>
      <c r="J115" s="167"/>
      <c r="K115" s="177">
        <v>1979</v>
      </c>
      <c r="L115" s="177">
        <v>46</v>
      </c>
      <c r="M115" s="178" t="s">
        <v>659</v>
      </c>
      <c r="N115" s="179" t="s">
        <v>960</v>
      </c>
      <c r="O115" s="180" t="s">
        <v>534</v>
      </c>
      <c r="P115" s="181"/>
      <c r="Q115" s="171"/>
      <c r="R115" s="171" t="s">
        <v>526</v>
      </c>
      <c r="S115" s="179"/>
      <c r="T115" s="168" t="s">
        <v>673</v>
      </c>
      <c r="U115" s="168" t="s">
        <v>562</v>
      </c>
      <c r="V115" s="183" t="s">
        <v>526</v>
      </c>
      <c r="W115" s="183" t="s">
        <v>526</v>
      </c>
      <c r="X115" s="168" t="s">
        <v>565</v>
      </c>
      <c r="Y115" s="168" t="s">
        <v>526</v>
      </c>
      <c r="Z115" s="309" t="s">
        <v>526</v>
      </c>
      <c r="AA115" s="309" t="s">
        <v>526</v>
      </c>
      <c r="AB115" s="185"/>
      <c r="AC115" s="185"/>
      <c r="AD115" s="186"/>
      <c r="AE115" s="187" t="s">
        <v>543</v>
      </c>
      <c r="AF115" s="188" t="s">
        <v>703</v>
      </c>
      <c r="AG115" s="28">
        <v>1603</v>
      </c>
      <c r="AH115" s="189">
        <v>477.36</v>
      </c>
      <c r="AI115" s="190" t="s">
        <v>540</v>
      </c>
      <c r="AJ115" s="191">
        <v>1</v>
      </c>
      <c r="AK115" s="191">
        <v>0</v>
      </c>
      <c r="AL115" s="178" t="s">
        <v>553</v>
      </c>
      <c r="AM115" s="191" t="s">
        <v>524</v>
      </c>
      <c r="AN115" s="168" t="s">
        <v>526</v>
      </c>
      <c r="AO115" s="168" t="s">
        <v>526</v>
      </c>
      <c r="AP115" s="168" t="s">
        <v>526</v>
      </c>
      <c r="AQ115" s="168" t="s">
        <v>526</v>
      </c>
      <c r="AR115" s="168" t="s">
        <v>526</v>
      </c>
      <c r="AS115" s="192" t="s">
        <v>526</v>
      </c>
      <c r="AT115" s="168" t="s">
        <v>524</v>
      </c>
      <c r="AU115" s="168" t="s">
        <v>524</v>
      </c>
      <c r="AV115" s="168" t="s">
        <v>524</v>
      </c>
      <c r="AW115" s="168" t="s">
        <v>524</v>
      </c>
      <c r="AX115" s="168" t="s">
        <v>524</v>
      </c>
      <c r="AY115" s="168" t="s">
        <v>524</v>
      </c>
      <c r="AZ115" s="168" t="s">
        <v>524</v>
      </c>
      <c r="BA115" s="193">
        <v>5</v>
      </c>
      <c r="BB115" s="193">
        <v>0</v>
      </c>
      <c r="BC115" s="194" t="s">
        <v>526</v>
      </c>
      <c r="BD115" s="168" t="s">
        <v>526</v>
      </c>
      <c r="BE115" s="168" t="s">
        <v>526</v>
      </c>
      <c r="BF115" s="168" t="s">
        <v>524</v>
      </c>
      <c r="BG115" s="168" t="s">
        <v>524</v>
      </c>
      <c r="BH115" s="168" t="s">
        <v>524</v>
      </c>
      <c r="BI115" s="168" t="s">
        <v>524</v>
      </c>
      <c r="BJ115" s="168" t="s">
        <v>524</v>
      </c>
      <c r="BK115" s="196" t="s">
        <v>523</v>
      </c>
      <c r="BL115" s="168" t="s">
        <v>523</v>
      </c>
      <c r="BM115" s="168" t="s">
        <v>523</v>
      </c>
      <c r="BN115" s="168" t="s">
        <v>523</v>
      </c>
      <c r="BO115" s="168" t="s">
        <v>523</v>
      </c>
      <c r="BP115" s="192" t="s">
        <v>523</v>
      </c>
    </row>
    <row r="116" spans="1:68" s="3" customFormat="1" ht="121.5" customHeight="1">
      <c r="A116" s="91">
        <v>12010</v>
      </c>
      <c r="B116" s="173" t="s">
        <v>309</v>
      </c>
      <c r="C116" s="174">
        <v>2025</v>
      </c>
      <c r="D116" s="175" t="s">
        <v>1594</v>
      </c>
      <c r="E116" s="176" t="s">
        <v>956</v>
      </c>
      <c r="F116" s="176" t="s">
        <v>956</v>
      </c>
      <c r="G116" s="176" t="s">
        <v>970</v>
      </c>
      <c r="H116" s="168" t="s">
        <v>550</v>
      </c>
      <c r="I116" s="167">
        <v>2010</v>
      </c>
      <c r="J116" s="167"/>
      <c r="K116" s="177">
        <v>2009</v>
      </c>
      <c r="L116" s="177">
        <v>16</v>
      </c>
      <c r="M116" s="178" t="s">
        <v>536</v>
      </c>
      <c r="N116" s="179" t="s">
        <v>969</v>
      </c>
      <c r="O116" s="180" t="s">
        <v>556</v>
      </c>
      <c r="P116" s="181"/>
      <c r="Q116" s="171"/>
      <c r="R116" s="171" t="s">
        <v>526</v>
      </c>
      <c r="S116" s="179"/>
      <c r="T116" s="168" t="s">
        <v>545</v>
      </c>
      <c r="U116" s="168" t="s">
        <v>562</v>
      </c>
      <c r="V116" s="183" t="s">
        <v>677</v>
      </c>
      <c r="W116" s="183" t="s">
        <v>526</v>
      </c>
      <c r="X116" s="168" t="s">
        <v>531</v>
      </c>
      <c r="Y116" s="168" t="s">
        <v>526</v>
      </c>
      <c r="Z116" s="300">
        <v>0.375</v>
      </c>
      <c r="AA116" s="300">
        <v>0.70833333333333337</v>
      </c>
      <c r="AB116" s="200"/>
      <c r="AC116" s="200"/>
      <c r="AD116" s="186"/>
      <c r="AE116" s="201"/>
      <c r="AF116" s="188" t="s">
        <v>541</v>
      </c>
      <c r="AG116" s="28">
        <v>1369</v>
      </c>
      <c r="AH116" s="189">
        <v>473.15000000000003</v>
      </c>
      <c r="AI116" s="190" t="s">
        <v>540</v>
      </c>
      <c r="AJ116" s="191">
        <v>1</v>
      </c>
      <c r="AK116" s="191">
        <v>0</v>
      </c>
      <c r="AL116" s="178" t="s">
        <v>528</v>
      </c>
      <c r="AM116" s="191" t="s">
        <v>527</v>
      </c>
      <c r="AN116" s="168" t="s">
        <v>527</v>
      </c>
      <c r="AO116" s="168" t="s">
        <v>527</v>
      </c>
      <c r="AP116" s="168" t="s">
        <v>526</v>
      </c>
      <c r="AQ116" s="168" t="s">
        <v>526</v>
      </c>
      <c r="AR116" s="168" t="s">
        <v>526</v>
      </c>
      <c r="AS116" s="192" t="s">
        <v>585</v>
      </c>
      <c r="AT116" s="168" t="s">
        <v>527</v>
      </c>
      <c r="AU116" s="168" t="s">
        <v>524</v>
      </c>
      <c r="AV116" s="168" t="s">
        <v>524</v>
      </c>
      <c r="AW116" s="168" t="s">
        <v>527</v>
      </c>
      <c r="AX116" s="168" t="s">
        <v>527</v>
      </c>
      <c r="AY116" s="168" t="s">
        <v>524</v>
      </c>
      <c r="AZ116" s="168" t="s">
        <v>524</v>
      </c>
      <c r="BA116" s="193">
        <v>91</v>
      </c>
      <c r="BB116" s="193">
        <v>2</v>
      </c>
      <c r="BC116" s="194" t="s">
        <v>526</v>
      </c>
      <c r="BD116" s="168" t="s">
        <v>526</v>
      </c>
      <c r="BE116" s="168" t="s">
        <v>526</v>
      </c>
      <c r="BF116" s="168" t="s">
        <v>526</v>
      </c>
      <c r="BG116" s="168" t="s">
        <v>527</v>
      </c>
      <c r="BH116" s="168" t="s">
        <v>527</v>
      </c>
      <c r="BI116" s="168" t="s">
        <v>527</v>
      </c>
      <c r="BJ116" s="168" t="s">
        <v>527</v>
      </c>
      <c r="BK116" s="196" t="s">
        <v>523</v>
      </c>
      <c r="BL116" s="168" t="s">
        <v>539</v>
      </c>
      <c r="BM116" s="168" t="s">
        <v>539</v>
      </c>
      <c r="BN116" s="168" t="s">
        <v>523</v>
      </c>
      <c r="BO116" s="168" t="s">
        <v>539</v>
      </c>
      <c r="BP116" s="192" t="s">
        <v>523</v>
      </c>
    </row>
    <row r="117" spans="1:68" s="3" customFormat="1" ht="23.25" customHeight="1">
      <c r="A117" s="91">
        <v>4030</v>
      </c>
      <c r="B117" s="173" t="s">
        <v>103</v>
      </c>
      <c r="C117" s="174">
        <v>2025</v>
      </c>
      <c r="D117" s="175" t="s">
        <v>968</v>
      </c>
      <c r="E117" s="176" t="s">
        <v>956</v>
      </c>
      <c r="F117" s="176" t="s">
        <v>956</v>
      </c>
      <c r="G117" s="176" t="s">
        <v>958</v>
      </c>
      <c r="H117" s="168" t="s">
        <v>600</v>
      </c>
      <c r="I117" s="167">
        <v>1986</v>
      </c>
      <c r="J117" s="167"/>
      <c r="K117" s="177">
        <v>1985</v>
      </c>
      <c r="L117" s="177">
        <v>40</v>
      </c>
      <c r="M117" s="178" t="s">
        <v>659</v>
      </c>
      <c r="N117" s="179" t="s">
        <v>960</v>
      </c>
      <c r="O117" s="180" t="s">
        <v>534</v>
      </c>
      <c r="P117" s="181"/>
      <c r="Q117" s="171"/>
      <c r="R117" s="171" t="s">
        <v>526</v>
      </c>
      <c r="S117" s="179"/>
      <c r="T117" s="168" t="s">
        <v>673</v>
      </c>
      <c r="U117" s="168" t="s">
        <v>562</v>
      </c>
      <c r="V117" s="183" t="s">
        <v>526</v>
      </c>
      <c r="W117" s="183" t="s">
        <v>526</v>
      </c>
      <c r="X117" s="168" t="s">
        <v>526</v>
      </c>
      <c r="Y117" s="168" t="s">
        <v>526</v>
      </c>
      <c r="Z117" s="309" t="s">
        <v>526</v>
      </c>
      <c r="AA117" s="309" t="s">
        <v>526</v>
      </c>
      <c r="AB117" s="185"/>
      <c r="AC117" s="185"/>
      <c r="AD117" s="186"/>
      <c r="AE117" s="187" t="s">
        <v>543</v>
      </c>
      <c r="AF117" s="188" t="s">
        <v>530</v>
      </c>
      <c r="AG117" s="28">
        <v>809</v>
      </c>
      <c r="AH117" s="189">
        <v>448.56</v>
      </c>
      <c r="AI117" s="190" t="s">
        <v>540</v>
      </c>
      <c r="AJ117" s="191">
        <v>1</v>
      </c>
      <c r="AK117" s="191">
        <v>0</v>
      </c>
      <c r="AL117" s="178" t="s">
        <v>528</v>
      </c>
      <c r="AM117" s="191" t="s">
        <v>527</v>
      </c>
      <c r="AN117" s="168" t="s">
        <v>526</v>
      </c>
      <c r="AO117" s="168" t="s">
        <v>526</v>
      </c>
      <c r="AP117" s="168" t="s">
        <v>526</v>
      </c>
      <c r="AQ117" s="168" t="s">
        <v>526</v>
      </c>
      <c r="AR117" s="168" t="s">
        <v>526</v>
      </c>
      <c r="AS117" s="192" t="s">
        <v>526</v>
      </c>
      <c r="AT117" s="168" t="s">
        <v>524</v>
      </c>
      <c r="AU117" s="168" t="s">
        <v>524</v>
      </c>
      <c r="AV117" s="168" t="s">
        <v>524</v>
      </c>
      <c r="AW117" s="168" t="s">
        <v>524</v>
      </c>
      <c r="AX117" s="168" t="s">
        <v>524</v>
      </c>
      <c r="AY117" s="168" t="s">
        <v>524</v>
      </c>
      <c r="AZ117" s="168" t="s">
        <v>524</v>
      </c>
      <c r="BA117" s="193">
        <v>5</v>
      </c>
      <c r="BB117" s="193">
        <v>0</v>
      </c>
      <c r="BC117" s="194" t="s">
        <v>526</v>
      </c>
      <c r="BD117" s="168" t="s">
        <v>526</v>
      </c>
      <c r="BE117" s="168" t="s">
        <v>526</v>
      </c>
      <c r="BF117" s="168" t="s">
        <v>524</v>
      </c>
      <c r="BG117" s="168" t="s">
        <v>524</v>
      </c>
      <c r="BH117" s="168" t="s">
        <v>524</v>
      </c>
      <c r="BI117" s="168" t="s">
        <v>524</v>
      </c>
      <c r="BJ117" s="195" t="s">
        <v>524</v>
      </c>
      <c r="BK117" s="196" t="s">
        <v>523</v>
      </c>
      <c r="BL117" s="168" t="s">
        <v>523</v>
      </c>
      <c r="BM117" s="168" t="s">
        <v>523</v>
      </c>
      <c r="BN117" s="168" t="s">
        <v>523</v>
      </c>
      <c r="BO117" s="168" t="s">
        <v>523</v>
      </c>
      <c r="BP117" s="192" t="s">
        <v>523</v>
      </c>
    </row>
    <row r="118" spans="1:68" s="3" customFormat="1" ht="23.25" customHeight="1">
      <c r="A118" s="91">
        <v>12013</v>
      </c>
      <c r="B118" s="173" t="s">
        <v>275</v>
      </c>
      <c r="C118" s="174">
        <v>2025</v>
      </c>
      <c r="D118" s="175" t="s">
        <v>1595</v>
      </c>
      <c r="E118" s="176" t="s">
        <v>956</v>
      </c>
      <c r="F118" s="176" t="s">
        <v>956</v>
      </c>
      <c r="G118" s="176" t="s">
        <v>967</v>
      </c>
      <c r="H118" s="168" t="s">
        <v>522</v>
      </c>
      <c r="I118" s="167">
        <v>1985</v>
      </c>
      <c r="J118" s="167"/>
      <c r="K118" s="177">
        <v>1985</v>
      </c>
      <c r="L118" s="177">
        <v>40</v>
      </c>
      <c r="M118" s="178" t="s">
        <v>684</v>
      </c>
      <c r="N118" s="179" t="s">
        <v>955</v>
      </c>
      <c r="O118" s="180" t="s">
        <v>534</v>
      </c>
      <c r="P118" s="181"/>
      <c r="Q118" s="171"/>
      <c r="R118" s="171" t="s">
        <v>526</v>
      </c>
      <c r="S118" s="179"/>
      <c r="T118" s="168" t="s">
        <v>545</v>
      </c>
      <c r="U118" s="168" t="s">
        <v>966</v>
      </c>
      <c r="V118" s="183" t="s">
        <v>526</v>
      </c>
      <c r="W118" s="183" t="s">
        <v>526</v>
      </c>
      <c r="X118" s="168" t="s">
        <v>526</v>
      </c>
      <c r="Y118" s="168" t="s">
        <v>526</v>
      </c>
      <c r="Z118" s="309"/>
      <c r="AA118" s="309"/>
      <c r="AB118" s="185"/>
      <c r="AC118" s="185"/>
      <c r="AD118" s="186"/>
      <c r="AE118" s="187"/>
      <c r="AF118" s="188" t="s">
        <v>541</v>
      </c>
      <c r="AG118" s="28">
        <v>1200</v>
      </c>
      <c r="AH118" s="189">
        <v>410.21</v>
      </c>
      <c r="AI118" s="190" t="s">
        <v>540</v>
      </c>
      <c r="AJ118" s="191">
        <v>1</v>
      </c>
      <c r="AK118" s="191">
        <v>1</v>
      </c>
      <c r="AL118" s="178" t="s">
        <v>564</v>
      </c>
      <c r="AM118" s="191" t="s">
        <v>527</v>
      </c>
      <c r="AN118" s="168" t="s">
        <v>527</v>
      </c>
      <c r="AO118" s="168" t="s">
        <v>527</v>
      </c>
      <c r="AP118" s="168" t="s">
        <v>527</v>
      </c>
      <c r="AQ118" s="168" t="s">
        <v>270</v>
      </c>
      <c r="AR118" s="168" t="s">
        <v>270</v>
      </c>
      <c r="AS118" s="192" t="s">
        <v>585</v>
      </c>
      <c r="AT118" s="168" t="s">
        <v>524</v>
      </c>
      <c r="AU118" s="168" t="s">
        <v>524</v>
      </c>
      <c r="AV118" s="168" t="s">
        <v>527</v>
      </c>
      <c r="AW118" s="168" t="s">
        <v>524</v>
      </c>
      <c r="AX118" s="168" t="s">
        <v>524</v>
      </c>
      <c r="AY118" s="168" t="s">
        <v>524</v>
      </c>
      <c r="AZ118" s="168" t="s">
        <v>524</v>
      </c>
      <c r="BA118" s="193">
        <v>0</v>
      </c>
      <c r="BB118" s="193">
        <v>0</v>
      </c>
      <c r="BC118" s="194" t="s">
        <v>524</v>
      </c>
      <c r="BD118" s="168" t="s">
        <v>524</v>
      </c>
      <c r="BE118" s="168" t="s">
        <v>524</v>
      </c>
      <c r="BF118" s="168" t="s">
        <v>524</v>
      </c>
      <c r="BG118" s="168" t="s">
        <v>524</v>
      </c>
      <c r="BH118" s="168" t="s">
        <v>526</v>
      </c>
      <c r="BI118" s="168" t="s">
        <v>524</v>
      </c>
      <c r="BJ118" s="195" t="s">
        <v>524</v>
      </c>
      <c r="BK118" s="196" t="s">
        <v>539</v>
      </c>
      <c r="BL118" s="168" t="s">
        <v>523</v>
      </c>
      <c r="BM118" s="168" t="s">
        <v>523</v>
      </c>
      <c r="BN118" s="168" t="s">
        <v>523</v>
      </c>
      <c r="BO118" s="168" t="s">
        <v>523</v>
      </c>
      <c r="BP118" s="192" t="s">
        <v>539</v>
      </c>
    </row>
    <row r="119" spans="1:68" s="3" customFormat="1" ht="23.25" customHeight="1">
      <c r="A119" s="91">
        <v>12015</v>
      </c>
      <c r="B119" s="331" t="s">
        <v>274</v>
      </c>
      <c r="C119" s="174">
        <v>2025</v>
      </c>
      <c r="D119" s="175" t="s">
        <v>965</v>
      </c>
      <c r="E119" s="176" t="s">
        <v>956</v>
      </c>
      <c r="F119" s="176" t="s">
        <v>956</v>
      </c>
      <c r="G119" s="332" t="s">
        <v>964</v>
      </c>
      <c r="H119" s="168" t="s">
        <v>550</v>
      </c>
      <c r="I119" s="167">
        <v>2021</v>
      </c>
      <c r="J119" s="167"/>
      <c r="K119" s="177">
        <v>2020</v>
      </c>
      <c r="L119" s="177">
        <v>5</v>
      </c>
      <c r="M119" s="178" t="s">
        <v>821</v>
      </c>
      <c r="N119" s="179" t="s">
        <v>963</v>
      </c>
      <c r="O119" s="180" t="s">
        <v>534</v>
      </c>
      <c r="P119" s="181"/>
      <c r="Q119" s="171"/>
      <c r="R119" s="171" t="s">
        <v>526</v>
      </c>
      <c r="S119" s="179"/>
      <c r="T119" s="168" t="s">
        <v>545</v>
      </c>
      <c r="U119" s="168" t="s">
        <v>562</v>
      </c>
      <c r="V119" s="183" t="s">
        <v>526</v>
      </c>
      <c r="W119" s="183" t="s">
        <v>526</v>
      </c>
      <c r="X119" s="168" t="s">
        <v>526</v>
      </c>
      <c r="Y119" s="168" t="s">
        <v>526</v>
      </c>
      <c r="Z119" s="184">
        <v>0.375</v>
      </c>
      <c r="AA119" s="184">
        <v>0.70833333333333337</v>
      </c>
      <c r="AB119" s="28" t="s">
        <v>962</v>
      </c>
      <c r="AC119" s="28"/>
      <c r="AD119" s="186" t="s">
        <v>588</v>
      </c>
      <c r="AE119" s="333" t="s">
        <v>961</v>
      </c>
      <c r="AF119" s="188" t="s">
        <v>541</v>
      </c>
      <c r="AG119" s="28">
        <v>13167</v>
      </c>
      <c r="AH119" s="189">
        <v>319.64999999999998</v>
      </c>
      <c r="AI119" s="190" t="s">
        <v>601</v>
      </c>
      <c r="AJ119" s="191">
        <v>1</v>
      </c>
      <c r="AK119" s="191">
        <v>0</v>
      </c>
      <c r="AL119" s="178" t="s">
        <v>564</v>
      </c>
      <c r="AM119" s="191" t="s">
        <v>527</v>
      </c>
      <c r="AN119" s="168" t="s">
        <v>526</v>
      </c>
      <c r="AO119" s="168" t="s">
        <v>526</v>
      </c>
      <c r="AP119" s="168" t="s">
        <v>526</v>
      </c>
      <c r="AQ119" s="168" t="s">
        <v>526</v>
      </c>
      <c r="AR119" s="168" t="s">
        <v>527</v>
      </c>
      <c r="AS119" s="192" t="s">
        <v>585</v>
      </c>
      <c r="AT119" s="168" t="s">
        <v>524</v>
      </c>
      <c r="AU119" s="168" t="s">
        <v>524</v>
      </c>
      <c r="AV119" s="168" t="s">
        <v>524</v>
      </c>
      <c r="AW119" s="168" t="s">
        <v>524</v>
      </c>
      <c r="AX119" s="168" t="s">
        <v>527</v>
      </c>
      <c r="AY119" s="168" t="s">
        <v>524</v>
      </c>
      <c r="AZ119" s="168" t="s">
        <v>524</v>
      </c>
      <c r="BA119" s="193">
        <v>10</v>
      </c>
      <c r="BB119" s="193">
        <v>0</v>
      </c>
      <c r="BC119" s="194" t="s">
        <v>526</v>
      </c>
      <c r="BD119" s="168" t="s">
        <v>526</v>
      </c>
      <c r="BE119" s="168" t="s">
        <v>526</v>
      </c>
      <c r="BF119" s="168" t="s">
        <v>527</v>
      </c>
      <c r="BG119" s="168" t="s">
        <v>527</v>
      </c>
      <c r="BH119" s="168" t="s">
        <v>524</v>
      </c>
      <c r="BI119" s="168" t="s">
        <v>524</v>
      </c>
      <c r="BJ119" s="195" t="s">
        <v>524</v>
      </c>
      <c r="BK119" s="196" t="s">
        <v>523</v>
      </c>
      <c r="BL119" s="168" t="s">
        <v>539</v>
      </c>
      <c r="BM119" s="168" t="s">
        <v>523</v>
      </c>
      <c r="BN119" s="168" t="s">
        <v>539</v>
      </c>
      <c r="BO119" s="168" t="s">
        <v>539</v>
      </c>
      <c r="BP119" s="192" t="s">
        <v>539</v>
      </c>
    </row>
    <row r="120" spans="1:68" s="3" customFormat="1" ht="23.25" customHeight="1">
      <c r="A120" s="91">
        <v>4029</v>
      </c>
      <c r="B120" s="173" t="s">
        <v>104</v>
      </c>
      <c r="C120" s="174">
        <v>2025</v>
      </c>
      <c r="D120" s="175" t="s">
        <v>1596</v>
      </c>
      <c r="E120" s="176" t="s">
        <v>956</v>
      </c>
      <c r="F120" s="176" t="s">
        <v>956</v>
      </c>
      <c r="G120" s="176" t="s">
        <v>958</v>
      </c>
      <c r="H120" s="168" t="s">
        <v>600</v>
      </c>
      <c r="I120" s="167">
        <v>1978</v>
      </c>
      <c r="J120" s="167"/>
      <c r="K120" s="177">
        <v>1978</v>
      </c>
      <c r="L120" s="177">
        <v>47</v>
      </c>
      <c r="M120" s="178" t="s">
        <v>659</v>
      </c>
      <c r="N120" s="179" t="s">
        <v>960</v>
      </c>
      <c r="O120" s="180" t="s">
        <v>534</v>
      </c>
      <c r="P120" s="181"/>
      <c r="Q120" s="171"/>
      <c r="R120" s="171" t="s">
        <v>526</v>
      </c>
      <c r="S120" s="179"/>
      <c r="T120" s="168" t="s">
        <v>673</v>
      </c>
      <c r="U120" s="168" t="s">
        <v>562</v>
      </c>
      <c r="V120" s="183" t="s">
        <v>526</v>
      </c>
      <c r="W120" s="183" t="s">
        <v>526</v>
      </c>
      <c r="X120" s="168" t="s">
        <v>526</v>
      </c>
      <c r="Y120" s="168" t="s">
        <v>526</v>
      </c>
      <c r="Z120" s="309" t="s">
        <v>526</v>
      </c>
      <c r="AA120" s="309" t="s">
        <v>526</v>
      </c>
      <c r="AB120" s="185"/>
      <c r="AC120" s="185"/>
      <c r="AD120" s="186"/>
      <c r="AE120" s="187" t="s">
        <v>543</v>
      </c>
      <c r="AF120" s="188" t="s">
        <v>530</v>
      </c>
      <c r="AG120" s="28">
        <v>1150</v>
      </c>
      <c r="AH120" s="189">
        <v>277.98</v>
      </c>
      <c r="AI120" s="190" t="s">
        <v>540</v>
      </c>
      <c r="AJ120" s="191">
        <v>1</v>
      </c>
      <c r="AK120" s="191">
        <v>0</v>
      </c>
      <c r="AL120" s="178" t="s">
        <v>553</v>
      </c>
      <c r="AM120" s="191" t="s">
        <v>524</v>
      </c>
      <c r="AN120" s="168" t="s">
        <v>526</v>
      </c>
      <c r="AO120" s="168" t="s">
        <v>526</v>
      </c>
      <c r="AP120" s="168" t="s">
        <v>526</v>
      </c>
      <c r="AQ120" s="168" t="s">
        <v>526</v>
      </c>
      <c r="AR120" s="168" t="s">
        <v>526</v>
      </c>
      <c r="AS120" s="192" t="s">
        <v>526</v>
      </c>
      <c r="AT120" s="168" t="s">
        <v>524</v>
      </c>
      <c r="AU120" s="168" t="s">
        <v>524</v>
      </c>
      <c r="AV120" s="168" t="s">
        <v>524</v>
      </c>
      <c r="AW120" s="168" t="s">
        <v>524</v>
      </c>
      <c r="AX120" s="168" t="s">
        <v>524</v>
      </c>
      <c r="AY120" s="168" t="s">
        <v>524</v>
      </c>
      <c r="AZ120" s="168" t="s">
        <v>524</v>
      </c>
      <c r="BA120" s="193">
        <v>5</v>
      </c>
      <c r="BB120" s="193">
        <v>0</v>
      </c>
      <c r="BC120" s="194" t="s">
        <v>526</v>
      </c>
      <c r="BD120" s="168" t="s">
        <v>526</v>
      </c>
      <c r="BE120" s="168" t="s">
        <v>526</v>
      </c>
      <c r="BF120" s="168" t="s">
        <v>524</v>
      </c>
      <c r="BG120" s="168" t="s">
        <v>524</v>
      </c>
      <c r="BH120" s="168" t="s">
        <v>524</v>
      </c>
      <c r="BI120" s="168" t="s">
        <v>524</v>
      </c>
      <c r="BJ120" s="195" t="s">
        <v>524</v>
      </c>
      <c r="BK120" s="196" t="s">
        <v>523</v>
      </c>
      <c r="BL120" s="168" t="s">
        <v>523</v>
      </c>
      <c r="BM120" s="168" t="s">
        <v>523</v>
      </c>
      <c r="BN120" s="168" t="s">
        <v>523</v>
      </c>
      <c r="BO120" s="168" t="s">
        <v>523</v>
      </c>
      <c r="BP120" s="192" t="s">
        <v>523</v>
      </c>
    </row>
    <row r="121" spans="1:68" s="3" customFormat="1" ht="23.25" customHeight="1">
      <c r="A121" s="91">
        <v>12006</v>
      </c>
      <c r="B121" s="173" t="s">
        <v>307</v>
      </c>
      <c r="C121" s="174">
        <v>2025</v>
      </c>
      <c r="D121" s="175" t="s">
        <v>959</v>
      </c>
      <c r="E121" s="176" t="s">
        <v>956</v>
      </c>
      <c r="F121" s="176" t="s">
        <v>956</v>
      </c>
      <c r="G121" s="176" t="s">
        <v>958</v>
      </c>
      <c r="H121" s="168" t="s">
        <v>600</v>
      </c>
      <c r="I121" s="167">
        <v>1973</v>
      </c>
      <c r="J121" s="167"/>
      <c r="K121" s="177">
        <v>1973</v>
      </c>
      <c r="L121" s="177">
        <v>52</v>
      </c>
      <c r="M121" s="178" t="s">
        <v>658</v>
      </c>
      <c r="N121" s="179"/>
      <c r="O121" s="180" t="s">
        <v>534</v>
      </c>
      <c r="P121" s="308"/>
      <c r="Q121" s="171"/>
      <c r="R121" s="171" t="s">
        <v>526</v>
      </c>
      <c r="S121" s="179"/>
      <c r="T121" s="168" t="s">
        <v>673</v>
      </c>
      <c r="U121" s="168" t="s">
        <v>562</v>
      </c>
      <c r="V121" s="183" t="s">
        <v>526</v>
      </c>
      <c r="W121" s="183" t="s">
        <v>526</v>
      </c>
      <c r="X121" s="168" t="s">
        <v>526</v>
      </c>
      <c r="Y121" s="168" t="s">
        <v>526</v>
      </c>
      <c r="Z121" s="309" t="s">
        <v>526</v>
      </c>
      <c r="AA121" s="309" t="s">
        <v>526</v>
      </c>
      <c r="AB121" s="185"/>
      <c r="AC121" s="185"/>
      <c r="AD121" s="186"/>
      <c r="AE121" s="187" t="s">
        <v>542</v>
      </c>
      <c r="AF121" s="188" t="s">
        <v>570</v>
      </c>
      <c r="AG121" s="197" t="s">
        <v>957</v>
      </c>
      <c r="AH121" s="189">
        <v>272.16000000000003</v>
      </c>
      <c r="AI121" s="190" t="s">
        <v>540</v>
      </c>
      <c r="AJ121" s="191">
        <v>1</v>
      </c>
      <c r="AK121" s="191">
        <v>0</v>
      </c>
      <c r="AL121" s="178" t="s">
        <v>553</v>
      </c>
      <c r="AM121" s="191" t="s">
        <v>524</v>
      </c>
      <c r="AN121" s="168" t="s">
        <v>526</v>
      </c>
      <c r="AO121" s="168" t="s">
        <v>526</v>
      </c>
      <c r="AP121" s="168" t="s">
        <v>526</v>
      </c>
      <c r="AQ121" s="168" t="s">
        <v>526</v>
      </c>
      <c r="AR121" s="168" t="s">
        <v>526</v>
      </c>
      <c r="AS121" s="192" t="s">
        <v>526</v>
      </c>
      <c r="AT121" s="168" t="s">
        <v>524</v>
      </c>
      <c r="AU121" s="168" t="s">
        <v>524</v>
      </c>
      <c r="AV121" s="168" t="s">
        <v>524</v>
      </c>
      <c r="AW121" s="168" t="s">
        <v>524</v>
      </c>
      <c r="AX121" s="168" t="s">
        <v>524</v>
      </c>
      <c r="AY121" s="168" t="s">
        <v>524</v>
      </c>
      <c r="AZ121" s="168" t="s">
        <v>524</v>
      </c>
      <c r="BA121" s="193">
        <v>0</v>
      </c>
      <c r="BB121" s="193">
        <v>0</v>
      </c>
      <c r="BC121" s="194" t="s">
        <v>526</v>
      </c>
      <c r="BD121" s="168" t="s">
        <v>526</v>
      </c>
      <c r="BE121" s="168" t="s">
        <v>526</v>
      </c>
      <c r="BF121" s="168" t="s">
        <v>524</v>
      </c>
      <c r="BG121" s="168" t="s">
        <v>524</v>
      </c>
      <c r="BH121" s="168" t="s">
        <v>524</v>
      </c>
      <c r="BI121" s="168" t="s">
        <v>524</v>
      </c>
      <c r="BJ121" s="195" t="s">
        <v>524</v>
      </c>
      <c r="BK121" s="196" t="s">
        <v>523</v>
      </c>
      <c r="BL121" s="168" t="s">
        <v>523</v>
      </c>
      <c r="BM121" s="168" t="s">
        <v>523</v>
      </c>
      <c r="BN121" s="168" t="s">
        <v>523</v>
      </c>
      <c r="BO121" s="168" t="s">
        <v>523</v>
      </c>
      <c r="BP121" s="192" t="s">
        <v>523</v>
      </c>
    </row>
    <row r="122" spans="1:68" s="3" customFormat="1" ht="23.25" customHeight="1">
      <c r="A122" s="255">
        <v>12012</v>
      </c>
      <c r="B122" s="256" t="s">
        <v>12</v>
      </c>
      <c r="C122" s="257">
        <v>2025</v>
      </c>
      <c r="D122" s="258" t="s">
        <v>1585</v>
      </c>
      <c r="E122" s="259" t="s">
        <v>956</v>
      </c>
      <c r="F122" s="259" t="s">
        <v>956</v>
      </c>
      <c r="G122" s="259" t="s">
        <v>603</v>
      </c>
      <c r="H122" s="260" t="s">
        <v>600</v>
      </c>
      <c r="I122" s="261">
        <v>2003</v>
      </c>
      <c r="J122" s="261"/>
      <c r="K122" s="262">
        <v>2003</v>
      </c>
      <c r="L122" s="262">
        <v>22</v>
      </c>
      <c r="M122" s="263" t="s">
        <v>557</v>
      </c>
      <c r="N122" s="264" t="s">
        <v>955</v>
      </c>
      <c r="O122" s="265" t="s">
        <v>666</v>
      </c>
      <c r="P122" s="310">
        <v>9006</v>
      </c>
      <c r="Q122" s="334" t="s">
        <v>13</v>
      </c>
      <c r="R122" s="268" t="s">
        <v>526</v>
      </c>
      <c r="S122" s="264"/>
      <c r="T122" s="260" t="s">
        <v>545</v>
      </c>
      <c r="U122" s="260" t="s">
        <v>562</v>
      </c>
      <c r="V122" s="269" t="s">
        <v>526</v>
      </c>
      <c r="W122" s="269" t="s">
        <v>526</v>
      </c>
      <c r="X122" s="260" t="s">
        <v>526</v>
      </c>
      <c r="Y122" s="260" t="s">
        <v>526</v>
      </c>
      <c r="Z122" s="311">
        <v>0.33333333333333331</v>
      </c>
      <c r="AA122" s="335" t="s">
        <v>1590</v>
      </c>
      <c r="AB122" s="312"/>
      <c r="AC122" s="312"/>
      <c r="AD122" s="272" t="s">
        <v>954</v>
      </c>
      <c r="AE122" s="336"/>
      <c r="AF122" s="274" t="s">
        <v>541</v>
      </c>
      <c r="AG122" s="275">
        <v>2428</v>
      </c>
      <c r="AH122" s="276">
        <v>236</v>
      </c>
      <c r="AI122" s="277" t="s">
        <v>601</v>
      </c>
      <c r="AJ122" s="278">
        <v>1</v>
      </c>
      <c r="AK122" s="278">
        <v>0</v>
      </c>
      <c r="AL122" s="263" t="s">
        <v>528</v>
      </c>
      <c r="AM122" s="278" t="s">
        <v>527</v>
      </c>
      <c r="AN122" s="260" t="s">
        <v>527</v>
      </c>
      <c r="AO122" s="260" t="s">
        <v>527</v>
      </c>
      <c r="AP122" s="260" t="s">
        <v>527</v>
      </c>
      <c r="AQ122" s="260" t="s">
        <v>526</v>
      </c>
      <c r="AR122" s="260" t="s">
        <v>526</v>
      </c>
      <c r="AS122" s="279" t="s">
        <v>585</v>
      </c>
      <c r="AT122" s="260" t="s">
        <v>524</v>
      </c>
      <c r="AU122" s="260" t="s">
        <v>524</v>
      </c>
      <c r="AV122" s="260" t="s">
        <v>524</v>
      </c>
      <c r="AW122" s="260" t="s">
        <v>524</v>
      </c>
      <c r="AX122" s="260" t="s">
        <v>524</v>
      </c>
      <c r="AY122" s="260" t="s">
        <v>524</v>
      </c>
      <c r="AZ122" s="260" t="s">
        <v>524</v>
      </c>
      <c r="BA122" s="280">
        <v>65</v>
      </c>
      <c r="BB122" s="280">
        <v>2</v>
      </c>
      <c r="BC122" s="281" t="s">
        <v>526</v>
      </c>
      <c r="BD122" s="260" t="s">
        <v>524</v>
      </c>
      <c r="BE122" s="260" t="s">
        <v>524</v>
      </c>
      <c r="BF122" s="260" t="s">
        <v>524</v>
      </c>
      <c r="BG122" s="260" t="s">
        <v>524</v>
      </c>
      <c r="BH122" s="260" t="s">
        <v>524</v>
      </c>
      <c r="BI122" s="260" t="s">
        <v>524</v>
      </c>
      <c r="BJ122" s="282" t="s">
        <v>524</v>
      </c>
      <c r="BK122" s="283" t="s">
        <v>523</v>
      </c>
      <c r="BL122" s="260" t="s">
        <v>523</v>
      </c>
      <c r="BM122" s="260" t="s">
        <v>523</v>
      </c>
      <c r="BN122" s="260" t="s">
        <v>523</v>
      </c>
      <c r="BO122" s="260" t="s">
        <v>539</v>
      </c>
      <c r="BP122" s="279" t="s">
        <v>523</v>
      </c>
    </row>
    <row r="123" spans="1:68" s="3" customFormat="1" ht="23.25" customHeight="1">
      <c r="A123" s="284">
        <v>15001</v>
      </c>
      <c r="B123" s="285" t="s">
        <v>953</v>
      </c>
      <c r="C123" s="174">
        <v>2025</v>
      </c>
      <c r="D123" s="175" t="s">
        <v>1597</v>
      </c>
      <c r="E123" s="176" t="s">
        <v>912</v>
      </c>
      <c r="F123" s="176" t="s">
        <v>918</v>
      </c>
      <c r="G123" s="176" t="s">
        <v>537</v>
      </c>
      <c r="H123" s="191" t="s">
        <v>600</v>
      </c>
      <c r="I123" s="177">
        <v>1947</v>
      </c>
      <c r="J123" s="177"/>
      <c r="K123" s="177">
        <v>1998</v>
      </c>
      <c r="L123" s="177">
        <v>27</v>
      </c>
      <c r="M123" s="174" t="s">
        <v>595</v>
      </c>
      <c r="N123" s="286" t="s">
        <v>1598</v>
      </c>
      <c r="O123" s="180" t="s">
        <v>556</v>
      </c>
      <c r="P123" s="287"/>
      <c r="Q123" s="180"/>
      <c r="R123" s="180" t="s">
        <v>546</v>
      </c>
      <c r="S123" s="286" t="s">
        <v>868</v>
      </c>
      <c r="T123" s="191" t="s">
        <v>671</v>
      </c>
      <c r="U123" s="191" t="s">
        <v>562</v>
      </c>
      <c r="V123" s="288" t="s">
        <v>890</v>
      </c>
      <c r="W123" s="288" t="s">
        <v>526</v>
      </c>
      <c r="X123" s="191" t="s">
        <v>526</v>
      </c>
      <c r="Y123" s="191" t="s">
        <v>526</v>
      </c>
      <c r="Z123" s="337" t="s">
        <v>526</v>
      </c>
      <c r="AA123" s="337" t="s">
        <v>526</v>
      </c>
      <c r="AB123" s="315"/>
      <c r="AC123" s="315"/>
      <c r="AD123" s="292"/>
      <c r="AE123" s="316"/>
      <c r="AF123" s="294" t="s">
        <v>569</v>
      </c>
      <c r="AG123" s="189">
        <v>40587</v>
      </c>
      <c r="AH123" s="189">
        <v>14911</v>
      </c>
      <c r="AI123" s="190" t="s">
        <v>592</v>
      </c>
      <c r="AJ123" s="191">
        <v>3</v>
      </c>
      <c r="AK123" s="191">
        <v>0</v>
      </c>
      <c r="AL123" s="174" t="s">
        <v>528</v>
      </c>
      <c r="AM123" s="191" t="s">
        <v>527</v>
      </c>
      <c r="AN123" s="191" t="s">
        <v>527</v>
      </c>
      <c r="AO123" s="191" t="s">
        <v>527</v>
      </c>
      <c r="AP123" s="191" t="s">
        <v>527</v>
      </c>
      <c r="AQ123" s="191" t="s">
        <v>526</v>
      </c>
      <c r="AR123" s="191" t="s">
        <v>526</v>
      </c>
      <c r="AS123" s="295" t="s">
        <v>525</v>
      </c>
      <c r="AT123" s="191" t="s">
        <v>524</v>
      </c>
      <c r="AU123" s="191" t="s">
        <v>524</v>
      </c>
      <c r="AV123" s="191" t="s">
        <v>527</v>
      </c>
      <c r="AW123" s="191" t="s">
        <v>524</v>
      </c>
      <c r="AX123" s="191" t="s">
        <v>527</v>
      </c>
      <c r="AY123" s="191" t="s">
        <v>524</v>
      </c>
      <c r="AZ123" s="191" t="s">
        <v>524</v>
      </c>
      <c r="BA123" s="191" t="s">
        <v>526</v>
      </c>
      <c r="BB123" s="296">
        <v>0</v>
      </c>
      <c r="BC123" s="297" t="s">
        <v>527</v>
      </c>
      <c r="BD123" s="191" t="s">
        <v>527</v>
      </c>
      <c r="BE123" s="191" t="s">
        <v>524</v>
      </c>
      <c r="BF123" s="191" t="s">
        <v>527</v>
      </c>
      <c r="BG123" s="191" t="s">
        <v>527</v>
      </c>
      <c r="BH123" s="191" t="s">
        <v>524</v>
      </c>
      <c r="BI123" s="191" t="s">
        <v>524</v>
      </c>
      <c r="BJ123" s="298" t="s">
        <v>527</v>
      </c>
      <c r="BK123" s="299" t="s">
        <v>523</v>
      </c>
      <c r="BL123" s="191" t="s">
        <v>539</v>
      </c>
      <c r="BM123" s="191" t="s">
        <v>523</v>
      </c>
      <c r="BN123" s="191" t="s">
        <v>523</v>
      </c>
      <c r="BO123" s="191" t="s">
        <v>523</v>
      </c>
      <c r="BP123" s="295" t="s">
        <v>523</v>
      </c>
    </row>
    <row r="124" spans="1:68" s="3" customFormat="1" ht="23.25" customHeight="1">
      <c r="A124" s="91">
        <v>15006</v>
      </c>
      <c r="B124" s="173" t="s">
        <v>952</v>
      </c>
      <c r="C124" s="174">
        <v>2025</v>
      </c>
      <c r="D124" s="175" t="s">
        <v>1599</v>
      </c>
      <c r="E124" s="176" t="s">
        <v>912</v>
      </c>
      <c r="F124" s="176" t="s">
        <v>918</v>
      </c>
      <c r="G124" s="176" t="s">
        <v>537</v>
      </c>
      <c r="H124" s="168" t="s">
        <v>600</v>
      </c>
      <c r="I124" s="167">
        <v>1958</v>
      </c>
      <c r="J124" s="167"/>
      <c r="K124" s="177">
        <v>2009</v>
      </c>
      <c r="L124" s="177">
        <v>16</v>
      </c>
      <c r="M124" s="178" t="s">
        <v>625</v>
      </c>
      <c r="N124" s="179" t="s">
        <v>1598</v>
      </c>
      <c r="O124" s="180" t="s">
        <v>556</v>
      </c>
      <c r="P124" s="181"/>
      <c r="Q124" s="171"/>
      <c r="R124" s="171" t="s">
        <v>546</v>
      </c>
      <c r="S124" s="179" t="s">
        <v>868</v>
      </c>
      <c r="T124" s="168" t="s">
        <v>671</v>
      </c>
      <c r="U124" s="168" t="s">
        <v>562</v>
      </c>
      <c r="V124" s="183" t="s">
        <v>890</v>
      </c>
      <c r="W124" s="183" t="s">
        <v>526</v>
      </c>
      <c r="X124" s="168" t="s">
        <v>876</v>
      </c>
      <c r="Y124" s="168" t="s">
        <v>526</v>
      </c>
      <c r="Z124" s="309" t="s">
        <v>526</v>
      </c>
      <c r="AA124" s="309" t="s">
        <v>526</v>
      </c>
      <c r="AB124" s="185"/>
      <c r="AC124" s="185"/>
      <c r="AD124" s="186"/>
      <c r="AE124" s="187"/>
      <c r="AF124" s="188" t="s">
        <v>569</v>
      </c>
      <c r="AG124" s="28">
        <v>41925</v>
      </c>
      <c r="AH124" s="189">
        <v>12557</v>
      </c>
      <c r="AI124" s="190" t="s">
        <v>529</v>
      </c>
      <c r="AJ124" s="191">
        <v>3</v>
      </c>
      <c r="AK124" s="191">
        <v>0</v>
      </c>
      <c r="AL124" s="178" t="s">
        <v>528</v>
      </c>
      <c r="AM124" s="191" t="s">
        <v>527</v>
      </c>
      <c r="AN124" s="168" t="s">
        <v>527</v>
      </c>
      <c r="AO124" s="168" t="s">
        <v>527</v>
      </c>
      <c r="AP124" s="168" t="s">
        <v>527</v>
      </c>
      <c r="AQ124" s="168" t="s">
        <v>526</v>
      </c>
      <c r="AR124" s="168" t="s">
        <v>526</v>
      </c>
      <c r="AS124" s="192" t="s">
        <v>585</v>
      </c>
      <c r="AT124" s="168" t="s">
        <v>524</v>
      </c>
      <c r="AU124" s="168" t="s">
        <v>524</v>
      </c>
      <c r="AV124" s="168" t="s">
        <v>527</v>
      </c>
      <c r="AW124" s="168" t="s">
        <v>524</v>
      </c>
      <c r="AX124" s="168" t="s">
        <v>527</v>
      </c>
      <c r="AY124" s="168" t="s">
        <v>524</v>
      </c>
      <c r="AZ124" s="168" t="s">
        <v>524</v>
      </c>
      <c r="BA124" s="191" t="s">
        <v>526</v>
      </c>
      <c r="BB124" s="193">
        <v>2</v>
      </c>
      <c r="BC124" s="194" t="s">
        <v>527</v>
      </c>
      <c r="BD124" s="168" t="s">
        <v>527</v>
      </c>
      <c r="BE124" s="168" t="s">
        <v>524</v>
      </c>
      <c r="BF124" s="168" t="s">
        <v>527</v>
      </c>
      <c r="BG124" s="168" t="s">
        <v>527</v>
      </c>
      <c r="BH124" s="168" t="s">
        <v>527</v>
      </c>
      <c r="BI124" s="168" t="s">
        <v>524</v>
      </c>
      <c r="BJ124" s="195" t="s">
        <v>527</v>
      </c>
      <c r="BK124" s="196" t="s">
        <v>523</v>
      </c>
      <c r="BL124" s="168" t="s">
        <v>539</v>
      </c>
      <c r="BM124" s="168" t="s">
        <v>539</v>
      </c>
      <c r="BN124" s="168" t="s">
        <v>523</v>
      </c>
      <c r="BO124" s="168" t="s">
        <v>523</v>
      </c>
      <c r="BP124" s="192" t="s">
        <v>523</v>
      </c>
    </row>
    <row r="125" spans="1:68" s="3" customFormat="1" ht="23.25" customHeight="1">
      <c r="A125" s="91">
        <v>15005</v>
      </c>
      <c r="B125" s="173" t="s">
        <v>951</v>
      </c>
      <c r="C125" s="174">
        <v>2025</v>
      </c>
      <c r="D125" s="175" t="s">
        <v>1600</v>
      </c>
      <c r="E125" s="176" t="s">
        <v>912</v>
      </c>
      <c r="F125" s="176" t="s">
        <v>918</v>
      </c>
      <c r="G125" s="176" t="s">
        <v>537</v>
      </c>
      <c r="H125" s="168" t="s">
        <v>600</v>
      </c>
      <c r="I125" s="167">
        <v>1961</v>
      </c>
      <c r="J125" s="167"/>
      <c r="K125" s="177">
        <v>2024</v>
      </c>
      <c r="L125" s="177">
        <v>1</v>
      </c>
      <c r="M125" s="178" t="s">
        <v>639</v>
      </c>
      <c r="N125" s="179" t="s">
        <v>1598</v>
      </c>
      <c r="O125" s="180" t="s">
        <v>556</v>
      </c>
      <c r="P125" s="181"/>
      <c r="Q125" s="171"/>
      <c r="R125" s="171" t="s">
        <v>546</v>
      </c>
      <c r="S125" s="179" t="s">
        <v>868</v>
      </c>
      <c r="T125" s="168" t="s">
        <v>671</v>
      </c>
      <c r="U125" s="168" t="s">
        <v>562</v>
      </c>
      <c r="V125" s="183" t="s">
        <v>890</v>
      </c>
      <c r="W125" s="183" t="s">
        <v>526</v>
      </c>
      <c r="X125" s="168" t="s">
        <v>526</v>
      </c>
      <c r="Y125" s="168" t="s">
        <v>526</v>
      </c>
      <c r="Z125" s="309" t="s">
        <v>526</v>
      </c>
      <c r="AA125" s="309" t="s">
        <v>526</v>
      </c>
      <c r="AB125" s="185"/>
      <c r="AC125" s="185"/>
      <c r="AD125" s="186"/>
      <c r="AE125" s="187"/>
      <c r="AF125" s="188" t="s">
        <v>569</v>
      </c>
      <c r="AG125" s="28">
        <v>29131</v>
      </c>
      <c r="AH125" s="189">
        <v>14478</v>
      </c>
      <c r="AI125" s="190" t="s">
        <v>540</v>
      </c>
      <c r="AJ125" s="191">
        <v>3</v>
      </c>
      <c r="AK125" s="191">
        <v>0</v>
      </c>
      <c r="AL125" s="425" t="s">
        <v>528</v>
      </c>
      <c r="AM125" s="191" t="s">
        <v>527</v>
      </c>
      <c r="AN125" s="168" t="s">
        <v>527</v>
      </c>
      <c r="AO125" s="168" t="s">
        <v>527</v>
      </c>
      <c r="AP125" s="168" t="s">
        <v>527</v>
      </c>
      <c r="AQ125" s="168" t="s">
        <v>526</v>
      </c>
      <c r="AR125" s="168" t="s">
        <v>526</v>
      </c>
      <c r="AS125" s="192" t="s">
        <v>597</v>
      </c>
      <c r="AT125" s="168" t="s">
        <v>524</v>
      </c>
      <c r="AU125" s="168" t="s">
        <v>524</v>
      </c>
      <c r="AV125" s="168" t="s">
        <v>527</v>
      </c>
      <c r="AW125" s="168" t="s">
        <v>524</v>
      </c>
      <c r="AX125" s="168" t="s">
        <v>524</v>
      </c>
      <c r="AY125" s="168" t="s">
        <v>524</v>
      </c>
      <c r="AZ125" s="168" t="s">
        <v>524</v>
      </c>
      <c r="BA125" s="191" t="s">
        <v>526</v>
      </c>
      <c r="BB125" s="193">
        <v>0</v>
      </c>
      <c r="BC125" s="194" t="s">
        <v>527</v>
      </c>
      <c r="BD125" s="168" t="s">
        <v>527</v>
      </c>
      <c r="BE125" s="168" t="s">
        <v>524</v>
      </c>
      <c r="BF125" s="168" t="s">
        <v>527</v>
      </c>
      <c r="BG125" s="168" t="s">
        <v>527</v>
      </c>
      <c r="BH125" s="168" t="s">
        <v>527</v>
      </c>
      <c r="BI125" s="168" t="s">
        <v>524</v>
      </c>
      <c r="BJ125" s="195" t="s">
        <v>527</v>
      </c>
      <c r="BK125" s="196" t="s">
        <v>523</v>
      </c>
      <c r="BL125" s="168" t="s">
        <v>539</v>
      </c>
      <c r="BM125" s="168" t="s">
        <v>523</v>
      </c>
      <c r="BN125" s="168" t="s">
        <v>523</v>
      </c>
      <c r="BO125" s="168" t="s">
        <v>523</v>
      </c>
      <c r="BP125" s="192" t="s">
        <v>523</v>
      </c>
    </row>
    <row r="126" spans="1:68" s="3" customFormat="1" ht="23.25" customHeight="1">
      <c r="A126" s="91">
        <v>15004</v>
      </c>
      <c r="B126" s="173" t="s">
        <v>950</v>
      </c>
      <c r="C126" s="174">
        <v>2025</v>
      </c>
      <c r="D126" s="175" t="s">
        <v>1601</v>
      </c>
      <c r="E126" s="176" t="s">
        <v>912</v>
      </c>
      <c r="F126" s="176" t="s">
        <v>918</v>
      </c>
      <c r="G126" s="176" t="s">
        <v>537</v>
      </c>
      <c r="H126" s="168" t="s">
        <v>600</v>
      </c>
      <c r="I126" s="167">
        <v>1959</v>
      </c>
      <c r="J126" s="167"/>
      <c r="K126" s="177">
        <v>1962</v>
      </c>
      <c r="L126" s="177">
        <v>63</v>
      </c>
      <c r="M126" s="178" t="s">
        <v>536</v>
      </c>
      <c r="N126" s="179" t="s">
        <v>1598</v>
      </c>
      <c r="O126" s="180" t="s">
        <v>556</v>
      </c>
      <c r="P126" s="181"/>
      <c r="Q126" s="171"/>
      <c r="R126" s="171" t="s">
        <v>546</v>
      </c>
      <c r="S126" s="179" t="s">
        <v>868</v>
      </c>
      <c r="T126" s="168" t="s">
        <v>671</v>
      </c>
      <c r="U126" s="168" t="s">
        <v>698</v>
      </c>
      <c r="V126" s="183" t="s">
        <v>890</v>
      </c>
      <c r="W126" s="183" t="s">
        <v>526</v>
      </c>
      <c r="X126" s="168" t="s">
        <v>944</v>
      </c>
      <c r="Y126" s="168" t="s">
        <v>526</v>
      </c>
      <c r="Z126" s="309" t="s">
        <v>526</v>
      </c>
      <c r="AA126" s="309" t="s">
        <v>526</v>
      </c>
      <c r="AB126" s="185"/>
      <c r="AC126" s="185"/>
      <c r="AD126" s="186"/>
      <c r="AE126" s="187"/>
      <c r="AF126" s="188" t="s">
        <v>569</v>
      </c>
      <c r="AG126" s="28">
        <v>25162</v>
      </c>
      <c r="AH126" s="189">
        <v>11381</v>
      </c>
      <c r="AI126" s="190" t="s">
        <v>540</v>
      </c>
      <c r="AJ126" s="191">
        <v>3</v>
      </c>
      <c r="AK126" s="191">
        <v>0</v>
      </c>
      <c r="AL126" s="178" t="s">
        <v>528</v>
      </c>
      <c r="AM126" s="191" t="s">
        <v>527</v>
      </c>
      <c r="AN126" s="168" t="s">
        <v>527</v>
      </c>
      <c r="AO126" s="168" t="s">
        <v>527</v>
      </c>
      <c r="AP126" s="168" t="s">
        <v>527</v>
      </c>
      <c r="AQ126" s="168" t="s">
        <v>526</v>
      </c>
      <c r="AR126" s="168" t="s">
        <v>526</v>
      </c>
      <c r="AS126" s="192" t="s">
        <v>525</v>
      </c>
      <c r="AT126" s="168" t="s">
        <v>524</v>
      </c>
      <c r="AU126" s="168" t="s">
        <v>524</v>
      </c>
      <c r="AV126" s="168" t="s">
        <v>527</v>
      </c>
      <c r="AW126" s="168" t="s">
        <v>527</v>
      </c>
      <c r="AX126" s="168" t="s">
        <v>527</v>
      </c>
      <c r="AY126" s="168" t="s">
        <v>524</v>
      </c>
      <c r="AZ126" s="168" t="s">
        <v>524</v>
      </c>
      <c r="BA126" s="191" t="s">
        <v>526</v>
      </c>
      <c r="BB126" s="193">
        <v>1</v>
      </c>
      <c r="BC126" s="194" t="s">
        <v>527</v>
      </c>
      <c r="BD126" s="168" t="s">
        <v>527</v>
      </c>
      <c r="BE126" s="168" t="s">
        <v>524</v>
      </c>
      <c r="BF126" s="168" t="s">
        <v>527</v>
      </c>
      <c r="BG126" s="168" t="s">
        <v>527</v>
      </c>
      <c r="BH126" s="168" t="s">
        <v>527</v>
      </c>
      <c r="BI126" s="168" t="s">
        <v>524</v>
      </c>
      <c r="BJ126" s="195" t="s">
        <v>527</v>
      </c>
      <c r="BK126" s="196" t="s">
        <v>523</v>
      </c>
      <c r="BL126" s="168" t="s">
        <v>539</v>
      </c>
      <c r="BM126" s="168" t="s">
        <v>539</v>
      </c>
      <c r="BN126" s="168" t="s">
        <v>523</v>
      </c>
      <c r="BO126" s="168" t="s">
        <v>523</v>
      </c>
      <c r="BP126" s="192" t="s">
        <v>523</v>
      </c>
    </row>
    <row r="127" spans="1:68" s="3" customFormat="1" ht="23.25" customHeight="1">
      <c r="A127" s="91">
        <v>15003</v>
      </c>
      <c r="B127" s="173" t="s">
        <v>949</v>
      </c>
      <c r="C127" s="174">
        <v>2025</v>
      </c>
      <c r="D127" s="175" t="s">
        <v>1602</v>
      </c>
      <c r="E127" s="176" t="s">
        <v>912</v>
      </c>
      <c r="F127" s="176" t="s">
        <v>918</v>
      </c>
      <c r="G127" s="176" t="s">
        <v>537</v>
      </c>
      <c r="H127" s="168" t="s">
        <v>600</v>
      </c>
      <c r="I127" s="167">
        <v>1947</v>
      </c>
      <c r="J127" s="167"/>
      <c r="K127" s="177">
        <v>1966</v>
      </c>
      <c r="L127" s="177">
        <v>59</v>
      </c>
      <c r="M127" s="178" t="s">
        <v>595</v>
      </c>
      <c r="N127" s="179" t="s">
        <v>1598</v>
      </c>
      <c r="O127" s="180" t="s">
        <v>556</v>
      </c>
      <c r="P127" s="181"/>
      <c r="Q127" s="171"/>
      <c r="R127" s="171" t="s">
        <v>546</v>
      </c>
      <c r="S127" s="179" t="s">
        <v>868</v>
      </c>
      <c r="T127" s="168" t="s">
        <v>671</v>
      </c>
      <c r="U127" s="168" t="s">
        <v>787</v>
      </c>
      <c r="V127" s="183" t="s">
        <v>890</v>
      </c>
      <c r="W127" s="183" t="s">
        <v>555</v>
      </c>
      <c r="X127" s="168" t="s">
        <v>526</v>
      </c>
      <c r="Y127" s="168" t="s">
        <v>526</v>
      </c>
      <c r="Z127" s="309" t="s">
        <v>526</v>
      </c>
      <c r="AA127" s="309" t="s">
        <v>526</v>
      </c>
      <c r="AB127" s="185"/>
      <c r="AC127" s="185"/>
      <c r="AD127" s="186"/>
      <c r="AE127" s="187"/>
      <c r="AF127" s="188" t="s">
        <v>569</v>
      </c>
      <c r="AG127" s="28">
        <v>21773</v>
      </c>
      <c r="AH127" s="189">
        <v>10009</v>
      </c>
      <c r="AI127" s="190" t="s">
        <v>540</v>
      </c>
      <c r="AJ127" s="191">
        <v>3</v>
      </c>
      <c r="AK127" s="191">
        <v>0</v>
      </c>
      <c r="AL127" s="178" t="s">
        <v>528</v>
      </c>
      <c r="AM127" s="191" t="s">
        <v>527</v>
      </c>
      <c r="AN127" s="168" t="s">
        <v>527</v>
      </c>
      <c r="AO127" s="168" t="s">
        <v>527</v>
      </c>
      <c r="AP127" s="168" t="s">
        <v>527</v>
      </c>
      <c r="AQ127" s="168" t="s">
        <v>526</v>
      </c>
      <c r="AR127" s="168" t="s">
        <v>526</v>
      </c>
      <c r="AS127" s="192" t="s">
        <v>525</v>
      </c>
      <c r="AT127" s="168" t="s">
        <v>524</v>
      </c>
      <c r="AU127" s="168" t="s">
        <v>524</v>
      </c>
      <c r="AV127" s="168" t="s">
        <v>527</v>
      </c>
      <c r="AW127" s="168" t="s">
        <v>527</v>
      </c>
      <c r="AX127" s="168" t="s">
        <v>527</v>
      </c>
      <c r="AY127" s="168" t="s">
        <v>524</v>
      </c>
      <c r="AZ127" s="168" t="s">
        <v>524</v>
      </c>
      <c r="BA127" s="191" t="s">
        <v>526</v>
      </c>
      <c r="BB127" s="193">
        <v>0</v>
      </c>
      <c r="BC127" s="194" t="s">
        <v>527</v>
      </c>
      <c r="BD127" s="168" t="s">
        <v>527</v>
      </c>
      <c r="BE127" s="168" t="s">
        <v>524</v>
      </c>
      <c r="BF127" s="168" t="s">
        <v>527</v>
      </c>
      <c r="BG127" s="168" t="s">
        <v>527</v>
      </c>
      <c r="BH127" s="168" t="s">
        <v>527</v>
      </c>
      <c r="BI127" s="168" t="s">
        <v>524</v>
      </c>
      <c r="BJ127" s="195" t="s">
        <v>527</v>
      </c>
      <c r="BK127" s="196" t="s">
        <v>523</v>
      </c>
      <c r="BL127" s="168" t="s">
        <v>539</v>
      </c>
      <c r="BM127" s="168" t="s">
        <v>539</v>
      </c>
      <c r="BN127" s="168" t="s">
        <v>523</v>
      </c>
      <c r="BO127" s="168" t="s">
        <v>523</v>
      </c>
      <c r="BP127" s="192" t="s">
        <v>523</v>
      </c>
    </row>
    <row r="128" spans="1:68" s="3" customFormat="1" ht="23.25" customHeight="1">
      <c r="A128" s="91">
        <v>15007</v>
      </c>
      <c r="B128" s="173" t="s">
        <v>948</v>
      </c>
      <c r="C128" s="174">
        <v>2025</v>
      </c>
      <c r="D128" s="175" t="s">
        <v>1603</v>
      </c>
      <c r="E128" s="176" t="s">
        <v>912</v>
      </c>
      <c r="F128" s="176" t="s">
        <v>918</v>
      </c>
      <c r="G128" s="176" t="s">
        <v>537</v>
      </c>
      <c r="H128" s="168" t="s">
        <v>600</v>
      </c>
      <c r="I128" s="167">
        <v>1988</v>
      </c>
      <c r="J128" s="167"/>
      <c r="K128" s="177">
        <v>1987</v>
      </c>
      <c r="L128" s="177">
        <v>38</v>
      </c>
      <c r="M128" s="178" t="s">
        <v>648</v>
      </c>
      <c r="N128" s="179" t="s">
        <v>1598</v>
      </c>
      <c r="O128" s="180" t="s">
        <v>556</v>
      </c>
      <c r="P128" s="181"/>
      <c r="Q128" s="171"/>
      <c r="R128" s="171" t="s">
        <v>546</v>
      </c>
      <c r="S128" s="179" t="s">
        <v>868</v>
      </c>
      <c r="T128" s="168" t="s">
        <v>671</v>
      </c>
      <c r="U128" s="168" t="s">
        <v>562</v>
      </c>
      <c r="V128" s="183" t="s">
        <v>890</v>
      </c>
      <c r="W128" s="183" t="s">
        <v>526</v>
      </c>
      <c r="X128" s="168" t="s">
        <v>526</v>
      </c>
      <c r="Y128" s="168" t="s">
        <v>526</v>
      </c>
      <c r="Z128" s="309" t="s">
        <v>526</v>
      </c>
      <c r="AA128" s="309" t="s">
        <v>526</v>
      </c>
      <c r="AB128" s="185"/>
      <c r="AC128" s="185"/>
      <c r="AD128" s="186"/>
      <c r="AE128" s="187"/>
      <c r="AF128" s="188" t="s">
        <v>569</v>
      </c>
      <c r="AG128" s="28">
        <v>31410</v>
      </c>
      <c r="AH128" s="189">
        <v>9610</v>
      </c>
      <c r="AI128" s="190" t="s">
        <v>529</v>
      </c>
      <c r="AJ128" s="191">
        <v>4</v>
      </c>
      <c r="AK128" s="191">
        <v>0</v>
      </c>
      <c r="AL128" s="178" t="s">
        <v>528</v>
      </c>
      <c r="AM128" s="191" t="s">
        <v>527</v>
      </c>
      <c r="AN128" s="168" t="s">
        <v>527</v>
      </c>
      <c r="AO128" s="168" t="s">
        <v>527</v>
      </c>
      <c r="AP128" s="168" t="s">
        <v>527</v>
      </c>
      <c r="AQ128" s="168" t="s">
        <v>526</v>
      </c>
      <c r="AR128" s="168" t="s">
        <v>526</v>
      </c>
      <c r="AS128" s="192" t="s">
        <v>585</v>
      </c>
      <c r="AT128" s="168" t="s">
        <v>524</v>
      </c>
      <c r="AU128" s="168" t="s">
        <v>524</v>
      </c>
      <c r="AV128" s="168" t="s">
        <v>527</v>
      </c>
      <c r="AW128" s="168" t="s">
        <v>524</v>
      </c>
      <c r="AX128" s="168" t="s">
        <v>524</v>
      </c>
      <c r="AY128" s="168" t="s">
        <v>524</v>
      </c>
      <c r="AZ128" s="168" t="s">
        <v>524</v>
      </c>
      <c r="BA128" s="191" t="s">
        <v>526</v>
      </c>
      <c r="BB128" s="193">
        <v>0</v>
      </c>
      <c r="BC128" s="194" t="s">
        <v>524</v>
      </c>
      <c r="BD128" s="168" t="s">
        <v>527</v>
      </c>
      <c r="BE128" s="168" t="s">
        <v>524</v>
      </c>
      <c r="BF128" s="168" t="s">
        <v>527</v>
      </c>
      <c r="BG128" s="168" t="s">
        <v>527</v>
      </c>
      <c r="BH128" s="168" t="s">
        <v>524</v>
      </c>
      <c r="BI128" s="168" t="s">
        <v>524</v>
      </c>
      <c r="BJ128" s="195" t="s">
        <v>527</v>
      </c>
      <c r="BK128" s="196" t="s">
        <v>523</v>
      </c>
      <c r="BL128" s="168" t="s">
        <v>539</v>
      </c>
      <c r="BM128" s="168" t="s">
        <v>523</v>
      </c>
      <c r="BN128" s="168" t="s">
        <v>523</v>
      </c>
      <c r="BO128" s="168" t="s">
        <v>523</v>
      </c>
      <c r="BP128" s="192" t="s">
        <v>523</v>
      </c>
    </row>
    <row r="129" spans="1:68" s="3" customFormat="1" ht="23.25" customHeight="1">
      <c r="A129" s="91">
        <v>15010</v>
      </c>
      <c r="B129" s="173" t="s">
        <v>947</v>
      </c>
      <c r="C129" s="174">
        <v>2025</v>
      </c>
      <c r="D129" s="175" t="s">
        <v>1604</v>
      </c>
      <c r="E129" s="176" t="s">
        <v>912</v>
      </c>
      <c r="F129" s="176" t="s">
        <v>918</v>
      </c>
      <c r="G129" s="176" t="s">
        <v>537</v>
      </c>
      <c r="H129" s="168" t="s">
        <v>600</v>
      </c>
      <c r="I129" s="167">
        <v>1956</v>
      </c>
      <c r="J129" s="167"/>
      <c r="K129" s="177">
        <v>1999</v>
      </c>
      <c r="L129" s="177">
        <v>26</v>
      </c>
      <c r="M129" s="178" t="s">
        <v>634</v>
      </c>
      <c r="N129" s="179" t="s">
        <v>1598</v>
      </c>
      <c r="O129" s="180" t="s">
        <v>556</v>
      </c>
      <c r="P129" s="181"/>
      <c r="Q129" s="171"/>
      <c r="R129" s="171" t="s">
        <v>546</v>
      </c>
      <c r="S129" s="179" t="s">
        <v>868</v>
      </c>
      <c r="T129" s="168" t="s">
        <v>671</v>
      </c>
      <c r="U129" s="168" t="s">
        <v>624</v>
      </c>
      <c r="V129" s="183" t="s">
        <v>890</v>
      </c>
      <c r="W129" s="183" t="s">
        <v>526</v>
      </c>
      <c r="X129" s="168" t="s">
        <v>593</v>
      </c>
      <c r="Y129" s="168" t="s">
        <v>526</v>
      </c>
      <c r="Z129" s="309" t="s">
        <v>526</v>
      </c>
      <c r="AA129" s="309" t="s">
        <v>526</v>
      </c>
      <c r="AB129" s="185"/>
      <c r="AC129" s="185"/>
      <c r="AD129" s="186"/>
      <c r="AE129" s="187"/>
      <c r="AF129" s="188" t="s">
        <v>569</v>
      </c>
      <c r="AG129" s="28">
        <v>35123</v>
      </c>
      <c r="AH129" s="189">
        <v>9312</v>
      </c>
      <c r="AI129" s="190" t="s">
        <v>529</v>
      </c>
      <c r="AJ129" s="191">
        <v>3</v>
      </c>
      <c r="AK129" s="191">
        <v>0</v>
      </c>
      <c r="AL129" s="178" t="s">
        <v>528</v>
      </c>
      <c r="AM129" s="191" t="s">
        <v>527</v>
      </c>
      <c r="AN129" s="168" t="s">
        <v>527</v>
      </c>
      <c r="AO129" s="168" t="s">
        <v>527</v>
      </c>
      <c r="AP129" s="168" t="s">
        <v>527</v>
      </c>
      <c r="AQ129" s="168" t="s">
        <v>526</v>
      </c>
      <c r="AR129" s="168" t="s">
        <v>526</v>
      </c>
      <c r="AS129" s="192" t="s">
        <v>585</v>
      </c>
      <c r="AT129" s="168" t="s">
        <v>524</v>
      </c>
      <c r="AU129" s="168" t="s">
        <v>524</v>
      </c>
      <c r="AV129" s="168" t="s">
        <v>527</v>
      </c>
      <c r="AW129" s="168" t="s">
        <v>524</v>
      </c>
      <c r="AX129" s="168" t="s">
        <v>524</v>
      </c>
      <c r="AY129" s="168" t="s">
        <v>524</v>
      </c>
      <c r="AZ129" s="168" t="s">
        <v>524</v>
      </c>
      <c r="BA129" s="191" t="s">
        <v>526</v>
      </c>
      <c r="BB129" s="193">
        <v>2</v>
      </c>
      <c r="BC129" s="194" t="s">
        <v>527</v>
      </c>
      <c r="BD129" s="168" t="s">
        <v>527</v>
      </c>
      <c r="BE129" s="168" t="s">
        <v>524</v>
      </c>
      <c r="BF129" s="168" t="s">
        <v>527</v>
      </c>
      <c r="BG129" s="168" t="s">
        <v>527</v>
      </c>
      <c r="BH129" s="168" t="s">
        <v>524</v>
      </c>
      <c r="BI129" s="168" t="s">
        <v>524</v>
      </c>
      <c r="BJ129" s="195" t="s">
        <v>527</v>
      </c>
      <c r="BK129" s="196" t="s">
        <v>523</v>
      </c>
      <c r="BL129" s="168" t="s">
        <v>539</v>
      </c>
      <c r="BM129" s="168" t="s">
        <v>523</v>
      </c>
      <c r="BN129" s="168" t="s">
        <v>523</v>
      </c>
      <c r="BO129" s="168" t="s">
        <v>523</v>
      </c>
      <c r="BP129" s="192" t="s">
        <v>523</v>
      </c>
    </row>
    <row r="130" spans="1:68" s="3" customFormat="1" ht="23.25" customHeight="1">
      <c r="A130" s="91">
        <v>14009</v>
      </c>
      <c r="B130" s="173" t="s">
        <v>946</v>
      </c>
      <c r="C130" s="174">
        <v>2025</v>
      </c>
      <c r="D130" s="175" t="s">
        <v>822</v>
      </c>
      <c r="E130" s="176" t="s">
        <v>912</v>
      </c>
      <c r="F130" s="176" t="s">
        <v>918</v>
      </c>
      <c r="G130" s="176" t="s">
        <v>537</v>
      </c>
      <c r="H130" s="168" t="s">
        <v>600</v>
      </c>
      <c r="I130" s="167">
        <v>1899</v>
      </c>
      <c r="J130" s="167"/>
      <c r="K130" s="177">
        <v>1968</v>
      </c>
      <c r="L130" s="177">
        <v>57</v>
      </c>
      <c r="M130" s="178" t="s">
        <v>639</v>
      </c>
      <c r="N130" s="179" t="s">
        <v>1598</v>
      </c>
      <c r="O130" s="180" t="s">
        <v>556</v>
      </c>
      <c r="P130" s="181"/>
      <c r="Q130" s="171"/>
      <c r="R130" s="171" t="s">
        <v>546</v>
      </c>
      <c r="S130" s="179" t="s">
        <v>868</v>
      </c>
      <c r="T130" s="168" t="s">
        <v>671</v>
      </c>
      <c r="U130" s="168" t="s">
        <v>562</v>
      </c>
      <c r="V130" s="183" t="s">
        <v>890</v>
      </c>
      <c r="W130" s="183" t="s">
        <v>526</v>
      </c>
      <c r="X130" s="168" t="s">
        <v>526</v>
      </c>
      <c r="Y130" s="168" t="s">
        <v>526</v>
      </c>
      <c r="Z130" s="309" t="s">
        <v>526</v>
      </c>
      <c r="AA130" s="309" t="s">
        <v>526</v>
      </c>
      <c r="AB130" s="185"/>
      <c r="AC130" s="185"/>
      <c r="AD130" s="186"/>
      <c r="AE130" s="187"/>
      <c r="AF130" s="188" t="s">
        <v>569</v>
      </c>
      <c r="AG130" s="28">
        <v>32970</v>
      </c>
      <c r="AH130" s="189">
        <v>8364</v>
      </c>
      <c r="AI130" s="190" t="s">
        <v>540</v>
      </c>
      <c r="AJ130" s="191">
        <v>2</v>
      </c>
      <c r="AK130" s="191">
        <v>0</v>
      </c>
      <c r="AL130" s="178" t="s">
        <v>564</v>
      </c>
      <c r="AM130" s="191" t="s">
        <v>527</v>
      </c>
      <c r="AN130" s="168" t="s">
        <v>527</v>
      </c>
      <c r="AO130" s="168" t="s">
        <v>527</v>
      </c>
      <c r="AP130" s="168" t="s">
        <v>527</v>
      </c>
      <c r="AQ130" s="168" t="s">
        <v>526</v>
      </c>
      <c r="AR130" s="168" t="s">
        <v>526</v>
      </c>
      <c r="AS130" s="192" t="s">
        <v>585</v>
      </c>
      <c r="AT130" s="168" t="s">
        <v>524</v>
      </c>
      <c r="AU130" s="168" t="s">
        <v>524</v>
      </c>
      <c r="AV130" s="168" t="s">
        <v>527</v>
      </c>
      <c r="AW130" s="168" t="s">
        <v>527</v>
      </c>
      <c r="AX130" s="168" t="s">
        <v>524</v>
      </c>
      <c r="AY130" s="168" t="s">
        <v>524</v>
      </c>
      <c r="AZ130" s="168" t="s">
        <v>524</v>
      </c>
      <c r="BA130" s="191" t="s">
        <v>526</v>
      </c>
      <c r="BB130" s="193">
        <v>0</v>
      </c>
      <c r="BC130" s="194" t="s">
        <v>527</v>
      </c>
      <c r="BD130" s="168" t="s">
        <v>527</v>
      </c>
      <c r="BE130" s="168" t="s">
        <v>524</v>
      </c>
      <c r="BF130" s="168" t="s">
        <v>527</v>
      </c>
      <c r="BG130" s="168" t="s">
        <v>527</v>
      </c>
      <c r="BH130" s="168" t="s">
        <v>524</v>
      </c>
      <c r="BI130" s="168" t="s">
        <v>524</v>
      </c>
      <c r="BJ130" s="195" t="s">
        <v>527</v>
      </c>
      <c r="BK130" s="196" t="s">
        <v>539</v>
      </c>
      <c r="BL130" s="168" t="s">
        <v>539</v>
      </c>
      <c r="BM130" s="168" t="s">
        <v>523</v>
      </c>
      <c r="BN130" s="168" t="s">
        <v>523</v>
      </c>
      <c r="BO130" s="168" t="s">
        <v>523</v>
      </c>
      <c r="BP130" s="192" t="s">
        <v>523</v>
      </c>
    </row>
    <row r="131" spans="1:68" s="3" customFormat="1" ht="23.25" customHeight="1">
      <c r="A131" s="91">
        <v>14016</v>
      </c>
      <c r="B131" s="173" t="s">
        <v>945</v>
      </c>
      <c r="C131" s="174">
        <v>2025</v>
      </c>
      <c r="D131" s="175" t="s">
        <v>1605</v>
      </c>
      <c r="E131" s="176" t="s">
        <v>912</v>
      </c>
      <c r="F131" s="176" t="s">
        <v>918</v>
      </c>
      <c r="G131" s="176" t="s">
        <v>537</v>
      </c>
      <c r="H131" s="168" t="s">
        <v>600</v>
      </c>
      <c r="I131" s="167">
        <v>1984</v>
      </c>
      <c r="J131" s="167"/>
      <c r="K131" s="177">
        <v>1983</v>
      </c>
      <c r="L131" s="177">
        <v>42</v>
      </c>
      <c r="M131" s="178" t="s">
        <v>536</v>
      </c>
      <c r="N131" s="179" t="s">
        <v>1598</v>
      </c>
      <c r="O131" s="180" t="s">
        <v>556</v>
      </c>
      <c r="P131" s="181"/>
      <c r="Q131" s="171"/>
      <c r="R131" s="171" t="s">
        <v>546</v>
      </c>
      <c r="S131" s="179" t="s">
        <v>868</v>
      </c>
      <c r="T131" s="168" t="s">
        <v>671</v>
      </c>
      <c r="U131" s="168" t="s">
        <v>532</v>
      </c>
      <c r="V131" s="183" t="s">
        <v>890</v>
      </c>
      <c r="W131" s="183" t="s">
        <v>526</v>
      </c>
      <c r="X131" s="168" t="s">
        <v>944</v>
      </c>
      <c r="Y131" s="168" t="s">
        <v>526</v>
      </c>
      <c r="Z131" s="309" t="s">
        <v>526</v>
      </c>
      <c r="AA131" s="309" t="s">
        <v>526</v>
      </c>
      <c r="AB131" s="185"/>
      <c r="AC131" s="185"/>
      <c r="AD131" s="186"/>
      <c r="AE131" s="187"/>
      <c r="AF131" s="188" t="s">
        <v>569</v>
      </c>
      <c r="AG131" s="28">
        <v>26270</v>
      </c>
      <c r="AH131" s="189">
        <v>8188</v>
      </c>
      <c r="AI131" s="190" t="s">
        <v>529</v>
      </c>
      <c r="AJ131" s="191">
        <v>3</v>
      </c>
      <c r="AK131" s="191">
        <v>0</v>
      </c>
      <c r="AL131" s="178" t="s">
        <v>528</v>
      </c>
      <c r="AM131" s="191" t="s">
        <v>527</v>
      </c>
      <c r="AN131" s="168" t="s">
        <v>527</v>
      </c>
      <c r="AO131" s="168" t="s">
        <v>527</v>
      </c>
      <c r="AP131" s="168" t="s">
        <v>527</v>
      </c>
      <c r="AQ131" s="168" t="s">
        <v>526</v>
      </c>
      <c r="AR131" s="168" t="s">
        <v>526</v>
      </c>
      <c r="AS131" s="192" t="s">
        <v>585</v>
      </c>
      <c r="AT131" s="168" t="s">
        <v>524</v>
      </c>
      <c r="AU131" s="168" t="s">
        <v>524</v>
      </c>
      <c r="AV131" s="168" t="s">
        <v>527</v>
      </c>
      <c r="AW131" s="168" t="s">
        <v>524</v>
      </c>
      <c r="AX131" s="168" t="s">
        <v>524</v>
      </c>
      <c r="AY131" s="168" t="s">
        <v>524</v>
      </c>
      <c r="AZ131" s="168" t="s">
        <v>524</v>
      </c>
      <c r="BA131" s="191" t="s">
        <v>526</v>
      </c>
      <c r="BB131" s="193">
        <v>0</v>
      </c>
      <c r="BC131" s="194" t="s">
        <v>524</v>
      </c>
      <c r="BD131" s="168" t="s">
        <v>527</v>
      </c>
      <c r="BE131" s="168" t="s">
        <v>524</v>
      </c>
      <c r="BF131" s="168" t="s">
        <v>527</v>
      </c>
      <c r="BG131" s="168" t="s">
        <v>527</v>
      </c>
      <c r="BH131" s="168" t="s">
        <v>524</v>
      </c>
      <c r="BI131" s="168" t="s">
        <v>524</v>
      </c>
      <c r="BJ131" s="195" t="s">
        <v>527</v>
      </c>
      <c r="BK131" s="196" t="s">
        <v>539</v>
      </c>
      <c r="BL131" s="168" t="s">
        <v>539</v>
      </c>
      <c r="BM131" s="168" t="s">
        <v>523</v>
      </c>
      <c r="BN131" s="168" t="s">
        <v>523</v>
      </c>
      <c r="BO131" s="168" t="s">
        <v>523</v>
      </c>
      <c r="BP131" s="192" t="s">
        <v>523</v>
      </c>
    </row>
    <row r="132" spans="1:68" s="3" customFormat="1" ht="23.25" customHeight="1">
      <c r="A132" s="91">
        <v>14012</v>
      </c>
      <c r="B132" s="173" t="s">
        <v>839</v>
      </c>
      <c r="C132" s="174">
        <v>2025</v>
      </c>
      <c r="D132" s="175" t="s">
        <v>840</v>
      </c>
      <c r="E132" s="176" t="s">
        <v>912</v>
      </c>
      <c r="F132" s="176" t="s">
        <v>918</v>
      </c>
      <c r="G132" s="176" t="s">
        <v>537</v>
      </c>
      <c r="H132" s="168" t="s">
        <v>600</v>
      </c>
      <c r="I132" s="167">
        <v>1873</v>
      </c>
      <c r="J132" s="167"/>
      <c r="K132" s="177">
        <v>1977</v>
      </c>
      <c r="L132" s="177">
        <v>48</v>
      </c>
      <c r="M132" s="178" t="s">
        <v>625</v>
      </c>
      <c r="N132" s="179" t="s">
        <v>1598</v>
      </c>
      <c r="O132" s="180" t="s">
        <v>666</v>
      </c>
      <c r="P132" s="181">
        <v>19022</v>
      </c>
      <c r="Q132" s="182" t="s">
        <v>73</v>
      </c>
      <c r="R132" s="171" t="s">
        <v>546</v>
      </c>
      <c r="S132" s="179" t="s">
        <v>868</v>
      </c>
      <c r="T132" s="168" t="s">
        <v>671</v>
      </c>
      <c r="U132" s="168" t="s">
        <v>943</v>
      </c>
      <c r="V132" s="183" t="s">
        <v>890</v>
      </c>
      <c r="W132" s="183" t="s">
        <v>526</v>
      </c>
      <c r="X132" s="168" t="s">
        <v>876</v>
      </c>
      <c r="Y132" s="168" t="s">
        <v>526</v>
      </c>
      <c r="Z132" s="309" t="s">
        <v>526</v>
      </c>
      <c r="AA132" s="309" t="s">
        <v>526</v>
      </c>
      <c r="AB132" s="185"/>
      <c r="AC132" s="185"/>
      <c r="AD132" s="186"/>
      <c r="AE132" s="187"/>
      <c r="AF132" s="188" t="s">
        <v>569</v>
      </c>
      <c r="AG132" s="28">
        <v>27827</v>
      </c>
      <c r="AH132" s="189">
        <v>8093</v>
      </c>
      <c r="AI132" s="190" t="s">
        <v>540</v>
      </c>
      <c r="AJ132" s="191">
        <v>2</v>
      </c>
      <c r="AK132" s="191">
        <v>0</v>
      </c>
      <c r="AL132" s="178" t="s">
        <v>942</v>
      </c>
      <c r="AM132" s="191" t="s">
        <v>527</v>
      </c>
      <c r="AN132" s="168" t="s">
        <v>527</v>
      </c>
      <c r="AO132" s="168" t="s">
        <v>527</v>
      </c>
      <c r="AP132" s="168" t="s">
        <v>527</v>
      </c>
      <c r="AQ132" s="168" t="s">
        <v>526</v>
      </c>
      <c r="AR132" s="168" t="s">
        <v>526</v>
      </c>
      <c r="AS132" s="192" t="s">
        <v>585</v>
      </c>
      <c r="AT132" s="168" t="s">
        <v>524</v>
      </c>
      <c r="AU132" s="168" t="s">
        <v>524</v>
      </c>
      <c r="AV132" s="168" t="s">
        <v>527</v>
      </c>
      <c r="AW132" s="168" t="s">
        <v>524</v>
      </c>
      <c r="AX132" s="168" t="s">
        <v>524</v>
      </c>
      <c r="AY132" s="168" t="s">
        <v>524</v>
      </c>
      <c r="AZ132" s="168" t="s">
        <v>524</v>
      </c>
      <c r="BA132" s="191" t="s">
        <v>526</v>
      </c>
      <c r="BB132" s="193">
        <v>0</v>
      </c>
      <c r="BC132" s="194" t="s">
        <v>527</v>
      </c>
      <c r="BD132" s="168" t="s">
        <v>527</v>
      </c>
      <c r="BE132" s="168" t="s">
        <v>524</v>
      </c>
      <c r="BF132" s="168" t="s">
        <v>527</v>
      </c>
      <c r="BG132" s="168" t="s">
        <v>527</v>
      </c>
      <c r="BH132" s="168" t="s">
        <v>524</v>
      </c>
      <c r="BI132" s="168" t="s">
        <v>524</v>
      </c>
      <c r="BJ132" s="195" t="s">
        <v>527</v>
      </c>
      <c r="BK132" s="196" t="s">
        <v>523</v>
      </c>
      <c r="BL132" s="168" t="s">
        <v>539</v>
      </c>
      <c r="BM132" s="168" t="s">
        <v>539</v>
      </c>
      <c r="BN132" s="168" t="s">
        <v>523</v>
      </c>
      <c r="BO132" s="168" t="s">
        <v>523</v>
      </c>
      <c r="BP132" s="192" t="s">
        <v>523</v>
      </c>
    </row>
    <row r="133" spans="1:68" s="3" customFormat="1" ht="23.25" customHeight="1">
      <c r="A133" s="91">
        <v>14017</v>
      </c>
      <c r="B133" s="173" t="s">
        <v>824</v>
      </c>
      <c r="C133" s="174">
        <v>2025</v>
      </c>
      <c r="D133" s="175" t="s">
        <v>1606</v>
      </c>
      <c r="E133" s="176" t="s">
        <v>912</v>
      </c>
      <c r="F133" s="176" t="s">
        <v>918</v>
      </c>
      <c r="G133" s="176" t="s">
        <v>537</v>
      </c>
      <c r="H133" s="168" t="s">
        <v>600</v>
      </c>
      <c r="I133" s="167">
        <v>1971</v>
      </c>
      <c r="J133" s="167"/>
      <c r="K133" s="177">
        <v>1970</v>
      </c>
      <c r="L133" s="177">
        <v>55</v>
      </c>
      <c r="M133" s="178" t="s">
        <v>575</v>
      </c>
      <c r="N133" s="179" t="s">
        <v>1598</v>
      </c>
      <c r="O133" s="180" t="s">
        <v>666</v>
      </c>
      <c r="P133" s="181">
        <v>19035</v>
      </c>
      <c r="Q133" s="182" t="s">
        <v>64</v>
      </c>
      <c r="R133" s="171" t="s">
        <v>546</v>
      </c>
      <c r="S133" s="179" t="s">
        <v>868</v>
      </c>
      <c r="T133" s="168" t="s">
        <v>671</v>
      </c>
      <c r="U133" s="168" t="s">
        <v>937</v>
      </c>
      <c r="V133" s="183" t="s">
        <v>890</v>
      </c>
      <c r="W133" s="183" t="s">
        <v>555</v>
      </c>
      <c r="X133" s="168" t="s">
        <v>526</v>
      </c>
      <c r="Y133" s="168" t="s">
        <v>526</v>
      </c>
      <c r="Z133" s="309" t="s">
        <v>526</v>
      </c>
      <c r="AA133" s="309" t="s">
        <v>526</v>
      </c>
      <c r="AB133" s="185"/>
      <c r="AC133" s="185"/>
      <c r="AD133" s="186"/>
      <c r="AE133" s="187"/>
      <c r="AF133" s="188" t="s">
        <v>569</v>
      </c>
      <c r="AG133" s="28">
        <v>23579</v>
      </c>
      <c r="AH133" s="189">
        <v>8051</v>
      </c>
      <c r="AI133" s="190" t="s">
        <v>529</v>
      </c>
      <c r="AJ133" s="191">
        <v>3</v>
      </c>
      <c r="AK133" s="191">
        <v>0</v>
      </c>
      <c r="AL133" s="178" t="s">
        <v>560</v>
      </c>
      <c r="AM133" s="191" t="s">
        <v>527</v>
      </c>
      <c r="AN133" s="168" t="s">
        <v>527</v>
      </c>
      <c r="AO133" s="168" t="s">
        <v>527</v>
      </c>
      <c r="AP133" s="168" t="s">
        <v>527</v>
      </c>
      <c r="AQ133" s="168" t="s">
        <v>526</v>
      </c>
      <c r="AR133" s="168" t="s">
        <v>526</v>
      </c>
      <c r="AS133" s="192" t="s">
        <v>585</v>
      </c>
      <c r="AT133" s="168" t="s">
        <v>524</v>
      </c>
      <c r="AU133" s="168" t="s">
        <v>524</v>
      </c>
      <c r="AV133" s="168" t="s">
        <v>527</v>
      </c>
      <c r="AW133" s="168" t="s">
        <v>524</v>
      </c>
      <c r="AX133" s="168" t="s">
        <v>524</v>
      </c>
      <c r="AY133" s="168" t="s">
        <v>524</v>
      </c>
      <c r="AZ133" s="168" t="s">
        <v>524</v>
      </c>
      <c r="BA133" s="191" t="s">
        <v>526</v>
      </c>
      <c r="BB133" s="193">
        <v>0</v>
      </c>
      <c r="BC133" s="194" t="s">
        <v>524</v>
      </c>
      <c r="BD133" s="168" t="s">
        <v>527</v>
      </c>
      <c r="BE133" s="168" t="s">
        <v>524</v>
      </c>
      <c r="BF133" s="168" t="s">
        <v>527</v>
      </c>
      <c r="BG133" s="168" t="s">
        <v>524</v>
      </c>
      <c r="BH133" s="168" t="s">
        <v>524</v>
      </c>
      <c r="BI133" s="168" t="s">
        <v>524</v>
      </c>
      <c r="BJ133" s="195" t="s">
        <v>527</v>
      </c>
      <c r="BK133" s="196" t="s">
        <v>539</v>
      </c>
      <c r="BL133" s="168" t="s">
        <v>539</v>
      </c>
      <c r="BM133" s="168" t="s">
        <v>523</v>
      </c>
      <c r="BN133" s="168" t="s">
        <v>523</v>
      </c>
      <c r="BO133" s="168" t="s">
        <v>523</v>
      </c>
      <c r="BP133" s="192" t="s">
        <v>523</v>
      </c>
    </row>
    <row r="134" spans="1:68" s="3" customFormat="1" ht="23.25" customHeight="1">
      <c r="A134" s="91">
        <v>15002</v>
      </c>
      <c r="B134" s="173" t="s">
        <v>941</v>
      </c>
      <c r="C134" s="174">
        <v>2025</v>
      </c>
      <c r="D134" s="175" t="s">
        <v>1607</v>
      </c>
      <c r="E134" s="176" t="s">
        <v>912</v>
      </c>
      <c r="F134" s="176" t="s">
        <v>918</v>
      </c>
      <c r="G134" s="176" t="s">
        <v>537</v>
      </c>
      <c r="H134" s="168" t="s">
        <v>600</v>
      </c>
      <c r="I134" s="167">
        <v>1947</v>
      </c>
      <c r="J134" s="167"/>
      <c r="K134" s="177">
        <v>2015</v>
      </c>
      <c r="L134" s="177">
        <v>10</v>
      </c>
      <c r="M134" s="178" t="s">
        <v>595</v>
      </c>
      <c r="N134" s="179" t="s">
        <v>1598</v>
      </c>
      <c r="O134" s="180" t="s">
        <v>556</v>
      </c>
      <c r="P134" s="181"/>
      <c r="Q134" s="171"/>
      <c r="R134" s="171" t="s">
        <v>546</v>
      </c>
      <c r="S134" s="179" t="s">
        <v>868</v>
      </c>
      <c r="T134" s="168" t="s">
        <v>671</v>
      </c>
      <c r="U134" s="168" t="s">
        <v>698</v>
      </c>
      <c r="V134" s="183" t="s">
        <v>890</v>
      </c>
      <c r="W134" s="183" t="s">
        <v>526</v>
      </c>
      <c r="X134" s="168" t="s">
        <v>876</v>
      </c>
      <c r="Y134" s="168" t="s">
        <v>526</v>
      </c>
      <c r="Z134" s="309" t="s">
        <v>526</v>
      </c>
      <c r="AA134" s="309" t="s">
        <v>526</v>
      </c>
      <c r="AB134" s="185"/>
      <c r="AC134" s="185"/>
      <c r="AD134" s="186"/>
      <c r="AE134" s="187"/>
      <c r="AF134" s="188" t="s">
        <v>569</v>
      </c>
      <c r="AG134" s="28">
        <v>12208</v>
      </c>
      <c r="AH134" s="189">
        <v>8031</v>
      </c>
      <c r="AI134" s="190" t="s">
        <v>540</v>
      </c>
      <c r="AJ134" s="191">
        <v>3</v>
      </c>
      <c r="AK134" s="191">
        <v>0</v>
      </c>
      <c r="AL134" s="178" t="s">
        <v>528</v>
      </c>
      <c r="AM134" s="191" t="s">
        <v>527</v>
      </c>
      <c r="AN134" s="168" t="s">
        <v>527</v>
      </c>
      <c r="AO134" s="168" t="s">
        <v>527</v>
      </c>
      <c r="AP134" s="168" t="s">
        <v>527</v>
      </c>
      <c r="AQ134" s="168" t="s">
        <v>526</v>
      </c>
      <c r="AR134" s="168" t="s">
        <v>526</v>
      </c>
      <c r="AS134" s="192" t="s">
        <v>525</v>
      </c>
      <c r="AT134" s="168" t="s">
        <v>524</v>
      </c>
      <c r="AU134" s="168" t="s">
        <v>524</v>
      </c>
      <c r="AV134" s="168" t="s">
        <v>527</v>
      </c>
      <c r="AW134" s="168" t="s">
        <v>524</v>
      </c>
      <c r="AX134" s="168" t="s">
        <v>527</v>
      </c>
      <c r="AY134" s="168" t="s">
        <v>524</v>
      </c>
      <c r="AZ134" s="168" t="s">
        <v>524</v>
      </c>
      <c r="BA134" s="191" t="s">
        <v>526</v>
      </c>
      <c r="BB134" s="193">
        <v>2</v>
      </c>
      <c r="BC134" s="194" t="s">
        <v>527</v>
      </c>
      <c r="BD134" s="168" t="s">
        <v>527</v>
      </c>
      <c r="BE134" s="168" t="s">
        <v>524</v>
      </c>
      <c r="BF134" s="168" t="s">
        <v>527</v>
      </c>
      <c r="BG134" s="168" t="s">
        <v>527</v>
      </c>
      <c r="BH134" s="168" t="s">
        <v>527</v>
      </c>
      <c r="BI134" s="168" t="s">
        <v>524</v>
      </c>
      <c r="BJ134" s="195" t="s">
        <v>527</v>
      </c>
      <c r="BK134" s="196" t="s">
        <v>523</v>
      </c>
      <c r="BL134" s="168" t="s">
        <v>539</v>
      </c>
      <c r="BM134" s="168" t="s">
        <v>539</v>
      </c>
      <c r="BN134" s="168" t="s">
        <v>523</v>
      </c>
      <c r="BO134" s="168" t="s">
        <v>523</v>
      </c>
      <c r="BP134" s="192" t="s">
        <v>523</v>
      </c>
    </row>
    <row r="135" spans="1:68" s="3" customFormat="1" ht="23.25" customHeight="1">
      <c r="A135" s="91">
        <v>14007</v>
      </c>
      <c r="B135" s="173" t="s">
        <v>819</v>
      </c>
      <c r="C135" s="174">
        <v>2025</v>
      </c>
      <c r="D135" s="175" t="s">
        <v>820</v>
      </c>
      <c r="E135" s="176" t="s">
        <v>912</v>
      </c>
      <c r="F135" s="176" t="s">
        <v>918</v>
      </c>
      <c r="G135" s="176" t="s">
        <v>537</v>
      </c>
      <c r="H135" s="168" t="s">
        <v>600</v>
      </c>
      <c r="I135" s="167">
        <v>1873</v>
      </c>
      <c r="J135" s="167"/>
      <c r="K135" s="177">
        <v>1969</v>
      </c>
      <c r="L135" s="177">
        <v>56</v>
      </c>
      <c r="M135" s="178" t="s">
        <v>536</v>
      </c>
      <c r="N135" s="179" t="s">
        <v>1598</v>
      </c>
      <c r="O135" s="180" t="s">
        <v>666</v>
      </c>
      <c r="P135" s="181">
        <v>19028</v>
      </c>
      <c r="Q135" s="182" t="s">
        <v>70</v>
      </c>
      <c r="R135" s="171" t="s">
        <v>546</v>
      </c>
      <c r="S135" s="179" t="s">
        <v>868</v>
      </c>
      <c r="T135" s="168" t="s">
        <v>671</v>
      </c>
      <c r="U135" s="168" t="s">
        <v>562</v>
      </c>
      <c r="V135" s="183" t="s">
        <v>890</v>
      </c>
      <c r="W135" s="183" t="s">
        <v>526</v>
      </c>
      <c r="X135" s="168" t="s">
        <v>526</v>
      </c>
      <c r="Y135" s="168" t="s">
        <v>526</v>
      </c>
      <c r="Z135" s="309" t="s">
        <v>526</v>
      </c>
      <c r="AA135" s="309" t="s">
        <v>526</v>
      </c>
      <c r="AB135" s="185"/>
      <c r="AC135" s="185"/>
      <c r="AD135" s="186"/>
      <c r="AE135" s="187"/>
      <c r="AF135" s="188" t="s">
        <v>569</v>
      </c>
      <c r="AG135" s="28">
        <v>32572</v>
      </c>
      <c r="AH135" s="189">
        <v>7960</v>
      </c>
      <c r="AI135" s="190" t="s">
        <v>529</v>
      </c>
      <c r="AJ135" s="191">
        <v>3</v>
      </c>
      <c r="AK135" s="191">
        <v>0</v>
      </c>
      <c r="AL135" s="178" t="s">
        <v>560</v>
      </c>
      <c r="AM135" s="191" t="s">
        <v>527</v>
      </c>
      <c r="AN135" s="168" t="s">
        <v>527</v>
      </c>
      <c r="AO135" s="168" t="s">
        <v>527</v>
      </c>
      <c r="AP135" s="168" t="s">
        <v>527</v>
      </c>
      <c r="AQ135" s="168" t="s">
        <v>526</v>
      </c>
      <c r="AR135" s="168" t="s">
        <v>526</v>
      </c>
      <c r="AS135" s="192" t="s">
        <v>525</v>
      </c>
      <c r="AT135" s="168" t="s">
        <v>524</v>
      </c>
      <c r="AU135" s="168" t="s">
        <v>524</v>
      </c>
      <c r="AV135" s="168" t="s">
        <v>527</v>
      </c>
      <c r="AW135" s="168" t="s">
        <v>527</v>
      </c>
      <c r="AX135" s="168" t="s">
        <v>527</v>
      </c>
      <c r="AY135" s="168" t="s">
        <v>524</v>
      </c>
      <c r="AZ135" s="168" t="s">
        <v>524</v>
      </c>
      <c r="BA135" s="191" t="s">
        <v>526</v>
      </c>
      <c r="BB135" s="193">
        <v>0</v>
      </c>
      <c r="BC135" s="194" t="s">
        <v>527</v>
      </c>
      <c r="BD135" s="168" t="s">
        <v>527</v>
      </c>
      <c r="BE135" s="168" t="s">
        <v>524</v>
      </c>
      <c r="BF135" s="168" t="s">
        <v>527</v>
      </c>
      <c r="BG135" s="168" t="s">
        <v>527</v>
      </c>
      <c r="BH135" s="168" t="s">
        <v>524</v>
      </c>
      <c r="BI135" s="168" t="s">
        <v>524</v>
      </c>
      <c r="BJ135" s="195" t="s">
        <v>527</v>
      </c>
      <c r="BK135" s="196" t="s">
        <v>539</v>
      </c>
      <c r="BL135" s="168" t="s">
        <v>539</v>
      </c>
      <c r="BM135" s="168" t="s">
        <v>523</v>
      </c>
      <c r="BN135" s="168" t="s">
        <v>523</v>
      </c>
      <c r="BO135" s="168" t="s">
        <v>523</v>
      </c>
      <c r="BP135" s="192" t="s">
        <v>523</v>
      </c>
    </row>
    <row r="136" spans="1:68" s="3" customFormat="1" ht="23.25" customHeight="1">
      <c r="A136" s="91">
        <v>15008</v>
      </c>
      <c r="B136" s="173" t="s">
        <v>940</v>
      </c>
      <c r="C136" s="174">
        <v>2025</v>
      </c>
      <c r="D136" s="175" t="s">
        <v>1608</v>
      </c>
      <c r="E136" s="176" t="s">
        <v>912</v>
      </c>
      <c r="F136" s="176" t="s">
        <v>918</v>
      </c>
      <c r="G136" s="176" t="s">
        <v>537</v>
      </c>
      <c r="H136" s="168" t="s">
        <v>600</v>
      </c>
      <c r="I136" s="167">
        <v>1947</v>
      </c>
      <c r="J136" s="167"/>
      <c r="K136" s="177">
        <v>1993</v>
      </c>
      <c r="L136" s="177">
        <v>32</v>
      </c>
      <c r="M136" s="178" t="s">
        <v>575</v>
      </c>
      <c r="N136" s="179" t="s">
        <v>1598</v>
      </c>
      <c r="O136" s="180" t="s">
        <v>556</v>
      </c>
      <c r="P136" s="181"/>
      <c r="Q136" s="171"/>
      <c r="R136" s="171" t="s">
        <v>546</v>
      </c>
      <c r="S136" s="179" t="s">
        <v>868</v>
      </c>
      <c r="T136" s="168" t="s">
        <v>671</v>
      </c>
      <c r="U136" s="168" t="s">
        <v>939</v>
      </c>
      <c r="V136" s="183" t="s">
        <v>890</v>
      </c>
      <c r="W136" s="183" t="s">
        <v>526</v>
      </c>
      <c r="X136" s="168" t="s">
        <v>531</v>
      </c>
      <c r="Y136" s="168" t="s">
        <v>526</v>
      </c>
      <c r="Z136" s="309" t="s">
        <v>526</v>
      </c>
      <c r="AA136" s="309" t="s">
        <v>526</v>
      </c>
      <c r="AB136" s="185"/>
      <c r="AC136" s="185"/>
      <c r="AD136" s="186"/>
      <c r="AE136" s="187"/>
      <c r="AF136" s="188" t="s">
        <v>569</v>
      </c>
      <c r="AG136" s="28">
        <v>32069</v>
      </c>
      <c r="AH136" s="189">
        <v>7867</v>
      </c>
      <c r="AI136" s="190" t="s">
        <v>529</v>
      </c>
      <c r="AJ136" s="191">
        <v>3</v>
      </c>
      <c r="AK136" s="191">
        <v>0</v>
      </c>
      <c r="AL136" s="178" t="s">
        <v>528</v>
      </c>
      <c r="AM136" s="191" t="s">
        <v>527</v>
      </c>
      <c r="AN136" s="168" t="s">
        <v>527</v>
      </c>
      <c r="AO136" s="168" t="s">
        <v>527</v>
      </c>
      <c r="AP136" s="168" t="s">
        <v>527</v>
      </c>
      <c r="AQ136" s="168" t="s">
        <v>526</v>
      </c>
      <c r="AR136" s="168" t="s">
        <v>526</v>
      </c>
      <c r="AS136" s="192" t="s">
        <v>525</v>
      </c>
      <c r="AT136" s="168" t="s">
        <v>524</v>
      </c>
      <c r="AU136" s="168" t="s">
        <v>524</v>
      </c>
      <c r="AV136" s="168" t="s">
        <v>527</v>
      </c>
      <c r="AW136" s="168" t="s">
        <v>524</v>
      </c>
      <c r="AX136" s="168" t="s">
        <v>524</v>
      </c>
      <c r="AY136" s="168" t="s">
        <v>524</v>
      </c>
      <c r="AZ136" s="168" t="s">
        <v>524</v>
      </c>
      <c r="BA136" s="191" t="s">
        <v>526</v>
      </c>
      <c r="BB136" s="193">
        <v>0</v>
      </c>
      <c r="BC136" s="194" t="s">
        <v>524</v>
      </c>
      <c r="BD136" s="168" t="s">
        <v>527</v>
      </c>
      <c r="BE136" s="168" t="s">
        <v>524</v>
      </c>
      <c r="BF136" s="168" t="s">
        <v>527</v>
      </c>
      <c r="BG136" s="168" t="s">
        <v>527</v>
      </c>
      <c r="BH136" s="168" t="s">
        <v>524</v>
      </c>
      <c r="BI136" s="168" t="s">
        <v>524</v>
      </c>
      <c r="BJ136" s="195" t="s">
        <v>527</v>
      </c>
      <c r="BK136" s="339" t="s">
        <v>523</v>
      </c>
      <c r="BL136" s="168" t="s">
        <v>539</v>
      </c>
      <c r="BM136" s="168" t="s">
        <v>523</v>
      </c>
      <c r="BN136" s="168" t="s">
        <v>523</v>
      </c>
      <c r="BO136" s="168" t="s">
        <v>523</v>
      </c>
      <c r="BP136" s="195" t="s">
        <v>523</v>
      </c>
    </row>
    <row r="137" spans="1:68" s="3" customFormat="1" ht="23.25" customHeight="1">
      <c r="A137" s="91">
        <v>15009</v>
      </c>
      <c r="B137" s="173" t="s">
        <v>938</v>
      </c>
      <c r="C137" s="174">
        <v>2025</v>
      </c>
      <c r="D137" s="175" t="s">
        <v>1609</v>
      </c>
      <c r="E137" s="176" t="s">
        <v>912</v>
      </c>
      <c r="F137" s="176" t="s">
        <v>918</v>
      </c>
      <c r="G137" s="176" t="s">
        <v>537</v>
      </c>
      <c r="H137" s="168" t="s">
        <v>600</v>
      </c>
      <c r="I137" s="167">
        <v>1954</v>
      </c>
      <c r="J137" s="167"/>
      <c r="K137" s="177">
        <v>1989</v>
      </c>
      <c r="L137" s="177">
        <v>36</v>
      </c>
      <c r="M137" s="178" t="s">
        <v>575</v>
      </c>
      <c r="N137" s="179" t="s">
        <v>1598</v>
      </c>
      <c r="O137" s="180" t="s">
        <v>556</v>
      </c>
      <c r="P137" s="181"/>
      <c r="Q137" s="171"/>
      <c r="R137" s="171" t="s">
        <v>546</v>
      </c>
      <c r="S137" s="179" t="s">
        <v>868</v>
      </c>
      <c r="T137" s="168" t="s">
        <v>671</v>
      </c>
      <c r="U137" s="168" t="s">
        <v>562</v>
      </c>
      <c r="V137" s="183" t="s">
        <v>890</v>
      </c>
      <c r="W137" s="183" t="s">
        <v>526</v>
      </c>
      <c r="X137" s="168" t="s">
        <v>876</v>
      </c>
      <c r="Y137" s="168" t="s">
        <v>526</v>
      </c>
      <c r="Z137" s="309" t="s">
        <v>526</v>
      </c>
      <c r="AA137" s="309" t="s">
        <v>526</v>
      </c>
      <c r="AB137" s="185"/>
      <c r="AC137" s="185"/>
      <c r="AD137" s="186"/>
      <c r="AE137" s="187"/>
      <c r="AF137" s="188" t="s">
        <v>569</v>
      </c>
      <c r="AG137" s="28">
        <v>29177</v>
      </c>
      <c r="AH137" s="189">
        <v>7597</v>
      </c>
      <c r="AI137" s="190" t="s">
        <v>529</v>
      </c>
      <c r="AJ137" s="191">
        <v>3</v>
      </c>
      <c r="AK137" s="191">
        <v>0</v>
      </c>
      <c r="AL137" s="178" t="s">
        <v>528</v>
      </c>
      <c r="AM137" s="191" t="s">
        <v>527</v>
      </c>
      <c r="AN137" s="168" t="s">
        <v>527</v>
      </c>
      <c r="AO137" s="168" t="s">
        <v>527</v>
      </c>
      <c r="AP137" s="168" t="s">
        <v>527</v>
      </c>
      <c r="AQ137" s="168" t="s">
        <v>526</v>
      </c>
      <c r="AR137" s="168" t="s">
        <v>526</v>
      </c>
      <c r="AS137" s="192" t="s">
        <v>585</v>
      </c>
      <c r="AT137" s="168" t="s">
        <v>524</v>
      </c>
      <c r="AU137" s="168" t="s">
        <v>524</v>
      </c>
      <c r="AV137" s="168" t="s">
        <v>527</v>
      </c>
      <c r="AW137" s="168" t="s">
        <v>524</v>
      </c>
      <c r="AX137" s="168" t="s">
        <v>524</v>
      </c>
      <c r="AY137" s="168" t="s">
        <v>524</v>
      </c>
      <c r="AZ137" s="168" t="s">
        <v>524</v>
      </c>
      <c r="BA137" s="191" t="s">
        <v>526</v>
      </c>
      <c r="BB137" s="193">
        <v>0</v>
      </c>
      <c r="BC137" s="194" t="s">
        <v>527</v>
      </c>
      <c r="BD137" s="168" t="s">
        <v>527</v>
      </c>
      <c r="BE137" s="168" t="s">
        <v>524</v>
      </c>
      <c r="BF137" s="168" t="s">
        <v>527</v>
      </c>
      <c r="BG137" s="168" t="s">
        <v>527</v>
      </c>
      <c r="BH137" s="168" t="s">
        <v>524</v>
      </c>
      <c r="BI137" s="168" t="s">
        <v>524</v>
      </c>
      <c r="BJ137" s="195" t="s">
        <v>527</v>
      </c>
      <c r="BK137" s="196" t="s">
        <v>523</v>
      </c>
      <c r="BL137" s="168" t="s">
        <v>539</v>
      </c>
      <c r="BM137" s="168" t="s">
        <v>523</v>
      </c>
      <c r="BN137" s="168" t="s">
        <v>523</v>
      </c>
      <c r="BO137" s="168" t="s">
        <v>523</v>
      </c>
      <c r="BP137" s="192" t="s">
        <v>523</v>
      </c>
    </row>
    <row r="138" spans="1:68" s="3" customFormat="1" ht="23.25" customHeight="1">
      <c r="A138" s="91">
        <v>14002</v>
      </c>
      <c r="B138" s="173" t="s">
        <v>782</v>
      </c>
      <c r="C138" s="174">
        <v>2025</v>
      </c>
      <c r="D138" s="175" t="s">
        <v>783</v>
      </c>
      <c r="E138" s="176" t="s">
        <v>912</v>
      </c>
      <c r="F138" s="176" t="s">
        <v>918</v>
      </c>
      <c r="G138" s="176" t="s">
        <v>537</v>
      </c>
      <c r="H138" s="168" t="s">
        <v>600</v>
      </c>
      <c r="I138" s="167">
        <v>1916</v>
      </c>
      <c r="J138" s="167"/>
      <c r="K138" s="177">
        <v>1970</v>
      </c>
      <c r="L138" s="177">
        <v>55</v>
      </c>
      <c r="M138" s="178" t="s">
        <v>595</v>
      </c>
      <c r="N138" s="179" t="s">
        <v>1598</v>
      </c>
      <c r="O138" s="180" t="s">
        <v>666</v>
      </c>
      <c r="P138" s="181">
        <v>19026</v>
      </c>
      <c r="Q138" s="182" t="s">
        <v>71</v>
      </c>
      <c r="R138" s="171" t="s">
        <v>546</v>
      </c>
      <c r="S138" s="179" t="s">
        <v>868</v>
      </c>
      <c r="T138" s="168" t="s">
        <v>671</v>
      </c>
      <c r="U138" s="168" t="s">
        <v>937</v>
      </c>
      <c r="V138" s="183" t="s">
        <v>890</v>
      </c>
      <c r="W138" s="183" t="s">
        <v>526</v>
      </c>
      <c r="X138" s="168" t="s">
        <v>526</v>
      </c>
      <c r="Y138" s="168" t="s">
        <v>526</v>
      </c>
      <c r="Z138" s="309" t="s">
        <v>526</v>
      </c>
      <c r="AA138" s="309" t="s">
        <v>526</v>
      </c>
      <c r="AB138" s="185"/>
      <c r="AC138" s="185"/>
      <c r="AD138" s="186"/>
      <c r="AE138" s="187"/>
      <c r="AF138" s="188" t="s">
        <v>569</v>
      </c>
      <c r="AG138" s="28">
        <v>18623</v>
      </c>
      <c r="AH138" s="189">
        <v>7378</v>
      </c>
      <c r="AI138" s="190" t="s">
        <v>529</v>
      </c>
      <c r="AJ138" s="191">
        <v>2</v>
      </c>
      <c r="AK138" s="191">
        <v>0</v>
      </c>
      <c r="AL138" s="178" t="s">
        <v>560</v>
      </c>
      <c r="AM138" s="191" t="s">
        <v>527</v>
      </c>
      <c r="AN138" s="168" t="s">
        <v>527</v>
      </c>
      <c r="AO138" s="168" t="s">
        <v>527</v>
      </c>
      <c r="AP138" s="168" t="s">
        <v>527</v>
      </c>
      <c r="AQ138" s="168" t="s">
        <v>526</v>
      </c>
      <c r="AR138" s="168" t="s">
        <v>526</v>
      </c>
      <c r="AS138" s="192" t="s">
        <v>525</v>
      </c>
      <c r="AT138" s="168" t="s">
        <v>524</v>
      </c>
      <c r="AU138" s="168" t="s">
        <v>524</v>
      </c>
      <c r="AV138" s="168" t="s">
        <v>527</v>
      </c>
      <c r="AW138" s="168" t="s">
        <v>524</v>
      </c>
      <c r="AX138" s="168" t="s">
        <v>524</v>
      </c>
      <c r="AY138" s="168" t="s">
        <v>524</v>
      </c>
      <c r="AZ138" s="168" t="s">
        <v>524</v>
      </c>
      <c r="BA138" s="191" t="s">
        <v>526</v>
      </c>
      <c r="BB138" s="193">
        <v>0</v>
      </c>
      <c r="BC138" s="194" t="s">
        <v>524</v>
      </c>
      <c r="BD138" s="168" t="s">
        <v>527</v>
      </c>
      <c r="BE138" s="168" t="s">
        <v>524</v>
      </c>
      <c r="BF138" s="168" t="s">
        <v>527</v>
      </c>
      <c r="BG138" s="168" t="s">
        <v>524</v>
      </c>
      <c r="BH138" s="168" t="s">
        <v>524</v>
      </c>
      <c r="BI138" s="168" t="s">
        <v>524</v>
      </c>
      <c r="BJ138" s="195" t="s">
        <v>527</v>
      </c>
      <c r="BK138" s="196" t="s">
        <v>539</v>
      </c>
      <c r="BL138" s="168" t="s">
        <v>539</v>
      </c>
      <c r="BM138" s="168" t="s">
        <v>523</v>
      </c>
      <c r="BN138" s="168" t="s">
        <v>523</v>
      </c>
      <c r="BO138" s="168" t="s">
        <v>523</v>
      </c>
      <c r="BP138" s="192" t="s">
        <v>523</v>
      </c>
    </row>
    <row r="139" spans="1:68" s="3" customFormat="1" ht="23.25" customHeight="1">
      <c r="A139" s="91">
        <v>14005</v>
      </c>
      <c r="B139" s="173" t="s">
        <v>936</v>
      </c>
      <c r="C139" s="174">
        <v>2025</v>
      </c>
      <c r="D139" s="175" t="s">
        <v>1610</v>
      </c>
      <c r="E139" s="176" t="s">
        <v>912</v>
      </c>
      <c r="F139" s="176" t="s">
        <v>918</v>
      </c>
      <c r="G139" s="176" t="s">
        <v>537</v>
      </c>
      <c r="H139" s="168" t="s">
        <v>600</v>
      </c>
      <c r="I139" s="167">
        <v>1889</v>
      </c>
      <c r="J139" s="167"/>
      <c r="K139" s="177">
        <v>2002</v>
      </c>
      <c r="L139" s="177">
        <v>23</v>
      </c>
      <c r="M139" s="178" t="s">
        <v>536</v>
      </c>
      <c r="N139" s="179" t="s">
        <v>1598</v>
      </c>
      <c r="O139" s="180" t="s">
        <v>556</v>
      </c>
      <c r="P139" s="181"/>
      <c r="Q139" s="171"/>
      <c r="R139" s="171" t="s">
        <v>546</v>
      </c>
      <c r="S139" s="179" t="s">
        <v>868</v>
      </c>
      <c r="T139" s="168" t="s">
        <v>671</v>
      </c>
      <c r="U139" s="168" t="s">
        <v>532</v>
      </c>
      <c r="V139" s="183" t="s">
        <v>890</v>
      </c>
      <c r="W139" s="183" t="s">
        <v>526</v>
      </c>
      <c r="X139" s="168" t="s">
        <v>593</v>
      </c>
      <c r="Y139" s="168" t="s">
        <v>526</v>
      </c>
      <c r="Z139" s="309" t="s">
        <v>526</v>
      </c>
      <c r="AA139" s="309" t="s">
        <v>526</v>
      </c>
      <c r="AB139" s="185"/>
      <c r="AC139" s="185"/>
      <c r="AD139" s="186"/>
      <c r="AE139" s="187"/>
      <c r="AF139" s="188" t="s">
        <v>569</v>
      </c>
      <c r="AG139" s="28">
        <v>19985</v>
      </c>
      <c r="AH139" s="189">
        <v>7198</v>
      </c>
      <c r="AI139" s="190" t="s">
        <v>529</v>
      </c>
      <c r="AJ139" s="191">
        <v>2</v>
      </c>
      <c r="AK139" s="191">
        <v>0</v>
      </c>
      <c r="AL139" s="178" t="s">
        <v>564</v>
      </c>
      <c r="AM139" s="191" t="s">
        <v>527</v>
      </c>
      <c r="AN139" s="168" t="s">
        <v>527</v>
      </c>
      <c r="AO139" s="168" t="s">
        <v>527</v>
      </c>
      <c r="AP139" s="168" t="s">
        <v>527</v>
      </c>
      <c r="AQ139" s="168" t="s">
        <v>526</v>
      </c>
      <c r="AR139" s="168" t="s">
        <v>526</v>
      </c>
      <c r="AS139" s="192" t="s">
        <v>525</v>
      </c>
      <c r="AT139" s="168" t="s">
        <v>524</v>
      </c>
      <c r="AU139" s="168" t="s">
        <v>524</v>
      </c>
      <c r="AV139" s="168" t="s">
        <v>527</v>
      </c>
      <c r="AW139" s="168" t="s">
        <v>524</v>
      </c>
      <c r="AX139" s="168" t="s">
        <v>524</v>
      </c>
      <c r="AY139" s="168" t="s">
        <v>524</v>
      </c>
      <c r="AZ139" s="168" t="s">
        <v>524</v>
      </c>
      <c r="BA139" s="191" t="s">
        <v>526</v>
      </c>
      <c r="BB139" s="193">
        <v>0</v>
      </c>
      <c r="BC139" s="194" t="s">
        <v>527</v>
      </c>
      <c r="BD139" s="168" t="s">
        <v>527</v>
      </c>
      <c r="BE139" s="168" t="s">
        <v>524</v>
      </c>
      <c r="BF139" s="168" t="s">
        <v>527</v>
      </c>
      <c r="BG139" s="168" t="s">
        <v>527</v>
      </c>
      <c r="BH139" s="168" t="s">
        <v>524</v>
      </c>
      <c r="BI139" s="168" t="s">
        <v>524</v>
      </c>
      <c r="BJ139" s="195" t="s">
        <v>527</v>
      </c>
      <c r="BK139" s="196" t="s">
        <v>539</v>
      </c>
      <c r="BL139" s="168" t="s">
        <v>539</v>
      </c>
      <c r="BM139" s="168" t="s">
        <v>539</v>
      </c>
      <c r="BN139" s="168" t="s">
        <v>523</v>
      </c>
      <c r="BO139" s="168" t="s">
        <v>523</v>
      </c>
      <c r="BP139" s="192" t="s">
        <v>523</v>
      </c>
    </row>
    <row r="140" spans="1:68" s="3" customFormat="1" ht="23.25" customHeight="1">
      <c r="A140" s="91">
        <v>14008</v>
      </c>
      <c r="B140" s="173" t="s">
        <v>800</v>
      </c>
      <c r="C140" s="174">
        <v>2025</v>
      </c>
      <c r="D140" s="175" t="s">
        <v>801</v>
      </c>
      <c r="E140" s="176" t="s">
        <v>912</v>
      </c>
      <c r="F140" s="176" t="s">
        <v>918</v>
      </c>
      <c r="G140" s="176" t="s">
        <v>537</v>
      </c>
      <c r="H140" s="168" t="s">
        <v>600</v>
      </c>
      <c r="I140" s="167">
        <v>1873</v>
      </c>
      <c r="J140" s="167"/>
      <c r="K140" s="177">
        <v>1971</v>
      </c>
      <c r="L140" s="177">
        <v>54</v>
      </c>
      <c r="M140" s="178" t="s">
        <v>595</v>
      </c>
      <c r="N140" s="179" t="s">
        <v>1598</v>
      </c>
      <c r="O140" s="180" t="s">
        <v>666</v>
      </c>
      <c r="P140" s="181">
        <v>19032</v>
      </c>
      <c r="Q140" s="182" t="s">
        <v>66</v>
      </c>
      <c r="R140" s="171" t="s">
        <v>546</v>
      </c>
      <c r="S140" s="179" t="s">
        <v>868</v>
      </c>
      <c r="T140" s="168" t="s">
        <v>671</v>
      </c>
      <c r="U140" s="168" t="s">
        <v>562</v>
      </c>
      <c r="V140" s="183" t="s">
        <v>890</v>
      </c>
      <c r="W140" s="183" t="s">
        <v>526</v>
      </c>
      <c r="X140" s="168" t="s">
        <v>531</v>
      </c>
      <c r="Y140" s="168" t="s">
        <v>526</v>
      </c>
      <c r="Z140" s="309" t="s">
        <v>526</v>
      </c>
      <c r="AA140" s="309" t="s">
        <v>526</v>
      </c>
      <c r="AB140" s="185"/>
      <c r="AC140" s="185"/>
      <c r="AD140" s="186"/>
      <c r="AE140" s="187"/>
      <c r="AF140" s="188" t="s">
        <v>569</v>
      </c>
      <c r="AG140" s="28">
        <v>19886</v>
      </c>
      <c r="AH140" s="189">
        <v>7175</v>
      </c>
      <c r="AI140" s="190" t="s">
        <v>529</v>
      </c>
      <c r="AJ140" s="191">
        <v>3</v>
      </c>
      <c r="AK140" s="191">
        <v>0</v>
      </c>
      <c r="AL140" s="178" t="s">
        <v>560</v>
      </c>
      <c r="AM140" s="191" t="s">
        <v>527</v>
      </c>
      <c r="AN140" s="168" t="s">
        <v>527</v>
      </c>
      <c r="AO140" s="168" t="s">
        <v>527</v>
      </c>
      <c r="AP140" s="168" t="s">
        <v>527</v>
      </c>
      <c r="AQ140" s="168" t="s">
        <v>526</v>
      </c>
      <c r="AR140" s="168" t="s">
        <v>526</v>
      </c>
      <c r="AS140" s="192" t="s">
        <v>525</v>
      </c>
      <c r="AT140" s="168" t="s">
        <v>524</v>
      </c>
      <c r="AU140" s="168" t="s">
        <v>524</v>
      </c>
      <c r="AV140" s="168" t="s">
        <v>527</v>
      </c>
      <c r="AW140" s="168" t="s">
        <v>527</v>
      </c>
      <c r="AX140" s="168" t="s">
        <v>524</v>
      </c>
      <c r="AY140" s="168" t="s">
        <v>524</v>
      </c>
      <c r="AZ140" s="168" t="s">
        <v>524</v>
      </c>
      <c r="BA140" s="191" t="s">
        <v>526</v>
      </c>
      <c r="BB140" s="193">
        <v>1</v>
      </c>
      <c r="BC140" s="194" t="s">
        <v>524</v>
      </c>
      <c r="BD140" s="168" t="s">
        <v>527</v>
      </c>
      <c r="BE140" s="168" t="s">
        <v>524</v>
      </c>
      <c r="BF140" s="168" t="s">
        <v>527</v>
      </c>
      <c r="BG140" s="168" t="s">
        <v>527</v>
      </c>
      <c r="BH140" s="168" t="s">
        <v>524</v>
      </c>
      <c r="BI140" s="168" t="s">
        <v>524</v>
      </c>
      <c r="BJ140" s="195" t="s">
        <v>527</v>
      </c>
      <c r="BK140" s="196" t="s">
        <v>539</v>
      </c>
      <c r="BL140" s="168" t="s">
        <v>539</v>
      </c>
      <c r="BM140" s="168" t="s">
        <v>523</v>
      </c>
      <c r="BN140" s="168" t="s">
        <v>523</v>
      </c>
      <c r="BO140" s="168" t="s">
        <v>523</v>
      </c>
      <c r="BP140" s="192" t="s">
        <v>523</v>
      </c>
    </row>
    <row r="141" spans="1:68" s="3" customFormat="1" ht="23.25" customHeight="1">
      <c r="A141" s="91">
        <v>14004</v>
      </c>
      <c r="B141" s="173" t="s">
        <v>935</v>
      </c>
      <c r="C141" s="174">
        <v>2025</v>
      </c>
      <c r="D141" s="175" t="s">
        <v>934</v>
      </c>
      <c r="E141" s="176" t="s">
        <v>912</v>
      </c>
      <c r="F141" s="176" t="s">
        <v>918</v>
      </c>
      <c r="G141" s="176" t="s">
        <v>537</v>
      </c>
      <c r="H141" s="168" t="s">
        <v>600</v>
      </c>
      <c r="I141" s="167">
        <v>1928</v>
      </c>
      <c r="J141" s="167"/>
      <c r="K141" s="177">
        <v>1979</v>
      </c>
      <c r="L141" s="177">
        <v>46</v>
      </c>
      <c r="M141" s="178" t="s">
        <v>595</v>
      </c>
      <c r="N141" s="179" t="s">
        <v>1598</v>
      </c>
      <c r="O141" s="180" t="s">
        <v>556</v>
      </c>
      <c r="P141" s="181"/>
      <c r="Q141" s="171"/>
      <c r="R141" s="171" t="s">
        <v>546</v>
      </c>
      <c r="S141" s="179" t="s">
        <v>868</v>
      </c>
      <c r="T141" s="168" t="s">
        <v>671</v>
      </c>
      <c r="U141" s="168" t="s">
        <v>787</v>
      </c>
      <c r="V141" s="183" t="s">
        <v>890</v>
      </c>
      <c r="W141" s="183" t="s">
        <v>526</v>
      </c>
      <c r="X141" s="168" t="s">
        <v>881</v>
      </c>
      <c r="Y141" s="168" t="s">
        <v>527</v>
      </c>
      <c r="Z141" s="309" t="s">
        <v>526</v>
      </c>
      <c r="AA141" s="309" t="s">
        <v>526</v>
      </c>
      <c r="AB141" s="185"/>
      <c r="AC141" s="185"/>
      <c r="AD141" s="186"/>
      <c r="AE141" s="187"/>
      <c r="AF141" s="188" t="s">
        <v>569</v>
      </c>
      <c r="AG141" s="28">
        <v>34978</v>
      </c>
      <c r="AH141" s="189">
        <v>7103</v>
      </c>
      <c r="AI141" s="190" t="s">
        <v>529</v>
      </c>
      <c r="AJ141" s="191">
        <v>2</v>
      </c>
      <c r="AK141" s="191">
        <v>0</v>
      </c>
      <c r="AL141" s="178" t="s">
        <v>560</v>
      </c>
      <c r="AM141" s="191" t="s">
        <v>527</v>
      </c>
      <c r="AN141" s="168" t="s">
        <v>527</v>
      </c>
      <c r="AO141" s="168" t="s">
        <v>527</v>
      </c>
      <c r="AP141" s="168" t="s">
        <v>527</v>
      </c>
      <c r="AQ141" s="168" t="s">
        <v>526</v>
      </c>
      <c r="AR141" s="168" t="s">
        <v>526</v>
      </c>
      <c r="AS141" s="192" t="s">
        <v>525</v>
      </c>
      <c r="AT141" s="168" t="s">
        <v>524</v>
      </c>
      <c r="AU141" s="168" t="s">
        <v>524</v>
      </c>
      <c r="AV141" s="168" t="s">
        <v>527</v>
      </c>
      <c r="AW141" s="168" t="s">
        <v>524</v>
      </c>
      <c r="AX141" s="168" t="s">
        <v>524</v>
      </c>
      <c r="AY141" s="168" t="s">
        <v>524</v>
      </c>
      <c r="AZ141" s="168" t="s">
        <v>524</v>
      </c>
      <c r="BA141" s="191" t="s">
        <v>526</v>
      </c>
      <c r="BB141" s="193">
        <v>0</v>
      </c>
      <c r="BC141" s="194" t="s">
        <v>524</v>
      </c>
      <c r="BD141" s="168" t="s">
        <v>527</v>
      </c>
      <c r="BE141" s="168" t="s">
        <v>524</v>
      </c>
      <c r="BF141" s="168" t="s">
        <v>527</v>
      </c>
      <c r="BG141" s="168" t="s">
        <v>524</v>
      </c>
      <c r="BH141" s="168" t="s">
        <v>524</v>
      </c>
      <c r="BI141" s="168" t="s">
        <v>524</v>
      </c>
      <c r="BJ141" s="195" t="s">
        <v>527</v>
      </c>
      <c r="BK141" s="196" t="s">
        <v>523</v>
      </c>
      <c r="BL141" s="168" t="s">
        <v>539</v>
      </c>
      <c r="BM141" s="168" t="s">
        <v>523</v>
      </c>
      <c r="BN141" s="168" t="s">
        <v>523</v>
      </c>
      <c r="BO141" s="168" t="s">
        <v>523</v>
      </c>
      <c r="BP141" s="192" t="s">
        <v>523</v>
      </c>
    </row>
    <row r="142" spans="1:68" s="3" customFormat="1" ht="23.25" customHeight="1">
      <c r="A142" s="91">
        <v>14003</v>
      </c>
      <c r="B142" s="173" t="s">
        <v>779</v>
      </c>
      <c r="C142" s="174">
        <v>2025</v>
      </c>
      <c r="D142" s="175" t="s">
        <v>780</v>
      </c>
      <c r="E142" s="176" t="s">
        <v>912</v>
      </c>
      <c r="F142" s="176" t="s">
        <v>918</v>
      </c>
      <c r="G142" s="176" t="s">
        <v>537</v>
      </c>
      <c r="H142" s="168" t="s">
        <v>600</v>
      </c>
      <c r="I142" s="167">
        <v>1917</v>
      </c>
      <c r="J142" s="167"/>
      <c r="K142" s="177">
        <v>1967</v>
      </c>
      <c r="L142" s="177">
        <v>58</v>
      </c>
      <c r="M142" s="178" t="s">
        <v>627</v>
      </c>
      <c r="N142" s="179" t="s">
        <v>1598</v>
      </c>
      <c r="O142" s="180" t="s">
        <v>666</v>
      </c>
      <c r="P142" s="181">
        <v>19030</v>
      </c>
      <c r="Q142" s="182" t="s">
        <v>68</v>
      </c>
      <c r="R142" s="171" t="s">
        <v>546</v>
      </c>
      <c r="S142" s="179" t="s">
        <v>868</v>
      </c>
      <c r="T142" s="168" t="s">
        <v>671</v>
      </c>
      <c r="U142" s="168" t="s">
        <v>933</v>
      </c>
      <c r="V142" s="183" t="s">
        <v>890</v>
      </c>
      <c r="W142" s="183" t="s">
        <v>526</v>
      </c>
      <c r="X142" s="168" t="s">
        <v>881</v>
      </c>
      <c r="Y142" s="168" t="s">
        <v>526</v>
      </c>
      <c r="Z142" s="309" t="s">
        <v>526</v>
      </c>
      <c r="AA142" s="309" t="s">
        <v>526</v>
      </c>
      <c r="AB142" s="185"/>
      <c r="AC142" s="185"/>
      <c r="AD142" s="186"/>
      <c r="AE142" s="187"/>
      <c r="AF142" s="188" t="s">
        <v>569</v>
      </c>
      <c r="AG142" s="28">
        <v>20615</v>
      </c>
      <c r="AH142" s="189">
        <v>6768</v>
      </c>
      <c r="AI142" s="190" t="s">
        <v>592</v>
      </c>
      <c r="AJ142" s="191">
        <v>2</v>
      </c>
      <c r="AK142" s="191">
        <v>0</v>
      </c>
      <c r="AL142" s="178" t="s">
        <v>564</v>
      </c>
      <c r="AM142" s="191" t="s">
        <v>527</v>
      </c>
      <c r="AN142" s="168" t="s">
        <v>527</v>
      </c>
      <c r="AO142" s="168" t="s">
        <v>527</v>
      </c>
      <c r="AP142" s="168" t="s">
        <v>527</v>
      </c>
      <c r="AQ142" s="168" t="s">
        <v>526</v>
      </c>
      <c r="AR142" s="168" t="s">
        <v>526</v>
      </c>
      <c r="AS142" s="192" t="s">
        <v>525</v>
      </c>
      <c r="AT142" s="168" t="s">
        <v>524</v>
      </c>
      <c r="AU142" s="168" t="s">
        <v>524</v>
      </c>
      <c r="AV142" s="168" t="s">
        <v>527</v>
      </c>
      <c r="AW142" s="168" t="s">
        <v>524</v>
      </c>
      <c r="AX142" s="168" t="s">
        <v>527</v>
      </c>
      <c r="AY142" s="168" t="s">
        <v>524</v>
      </c>
      <c r="AZ142" s="168" t="s">
        <v>524</v>
      </c>
      <c r="BA142" s="191" t="s">
        <v>526</v>
      </c>
      <c r="BB142" s="193">
        <v>0</v>
      </c>
      <c r="BC142" s="194" t="s">
        <v>524</v>
      </c>
      <c r="BD142" s="168" t="s">
        <v>527</v>
      </c>
      <c r="BE142" s="168" t="s">
        <v>524</v>
      </c>
      <c r="BF142" s="168" t="s">
        <v>527</v>
      </c>
      <c r="BG142" s="168" t="s">
        <v>527</v>
      </c>
      <c r="BH142" s="168" t="s">
        <v>524</v>
      </c>
      <c r="BI142" s="168" t="s">
        <v>524</v>
      </c>
      <c r="BJ142" s="195" t="s">
        <v>527</v>
      </c>
      <c r="BK142" s="196" t="s">
        <v>539</v>
      </c>
      <c r="BL142" s="168" t="s">
        <v>539</v>
      </c>
      <c r="BM142" s="168" t="s">
        <v>523</v>
      </c>
      <c r="BN142" s="168" t="s">
        <v>523</v>
      </c>
      <c r="BO142" s="168" t="s">
        <v>523</v>
      </c>
      <c r="BP142" s="192" t="s">
        <v>523</v>
      </c>
    </row>
    <row r="143" spans="1:68" s="3" customFormat="1" ht="23.25" customHeight="1">
      <c r="A143" s="91">
        <v>14013</v>
      </c>
      <c r="B143" s="173" t="s">
        <v>932</v>
      </c>
      <c r="C143" s="174">
        <v>2025</v>
      </c>
      <c r="D143" s="175" t="s">
        <v>817</v>
      </c>
      <c r="E143" s="176" t="s">
        <v>912</v>
      </c>
      <c r="F143" s="176" t="s">
        <v>918</v>
      </c>
      <c r="G143" s="176" t="s">
        <v>537</v>
      </c>
      <c r="H143" s="168" t="s">
        <v>600</v>
      </c>
      <c r="I143" s="167">
        <v>1996</v>
      </c>
      <c r="J143" s="167"/>
      <c r="K143" s="177">
        <v>1995</v>
      </c>
      <c r="L143" s="177">
        <v>30</v>
      </c>
      <c r="M143" s="178" t="s">
        <v>625</v>
      </c>
      <c r="N143" s="179" t="s">
        <v>1598</v>
      </c>
      <c r="O143" s="180" t="s">
        <v>556</v>
      </c>
      <c r="P143" s="181"/>
      <c r="Q143" s="171"/>
      <c r="R143" s="171" t="s">
        <v>546</v>
      </c>
      <c r="S143" s="179" t="s">
        <v>868</v>
      </c>
      <c r="T143" s="168" t="s">
        <v>671</v>
      </c>
      <c r="U143" s="168" t="s">
        <v>562</v>
      </c>
      <c r="V143" s="183" t="s">
        <v>890</v>
      </c>
      <c r="W143" s="183" t="s">
        <v>526</v>
      </c>
      <c r="X143" s="168" t="s">
        <v>881</v>
      </c>
      <c r="Y143" s="168" t="s">
        <v>526</v>
      </c>
      <c r="Z143" s="309" t="s">
        <v>526</v>
      </c>
      <c r="AA143" s="309" t="s">
        <v>526</v>
      </c>
      <c r="AB143" s="185"/>
      <c r="AC143" s="185"/>
      <c r="AD143" s="186"/>
      <c r="AE143" s="187"/>
      <c r="AF143" s="188" t="s">
        <v>569</v>
      </c>
      <c r="AG143" s="28">
        <v>26059</v>
      </c>
      <c r="AH143" s="189">
        <v>6486</v>
      </c>
      <c r="AI143" s="190" t="s">
        <v>529</v>
      </c>
      <c r="AJ143" s="191">
        <v>2</v>
      </c>
      <c r="AK143" s="191">
        <v>0</v>
      </c>
      <c r="AL143" s="178" t="s">
        <v>528</v>
      </c>
      <c r="AM143" s="191" t="s">
        <v>527</v>
      </c>
      <c r="AN143" s="168" t="s">
        <v>527</v>
      </c>
      <c r="AO143" s="168" t="s">
        <v>527</v>
      </c>
      <c r="AP143" s="168" t="s">
        <v>527</v>
      </c>
      <c r="AQ143" s="168" t="s">
        <v>526</v>
      </c>
      <c r="AR143" s="168" t="s">
        <v>526</v>
      </c>
      <c r="AS143" s="192" t="s">
        <v>585</v>
      </c>
      <c r="AT143" s="168" t="s">
        <v>524</v>
      </c>
      <c r="AU143" s="168" t="s">
        <v>524</v>
      </c>
      <c r="AV143" s="168" t="s">
        <v>527</v>
      </c>
      <c r="AW143" s="168" t="s">
        <v>524</v>
      </c>
      <c r="AX143" s="168" t="s">
        <v>524</v>
      </c>
      <c r="AY143" s="168" t="s">
        <v>524</v>
      </c>
      <c r="AZ143" s="168" t="s">
        <v>524</v>
      </c>
      <c r="BA143" s="191" t="s">
        <v>526</v>
      </c>
      <c r="BB143" s="193">
        <v>0</v>
      </c>
      <c r="BC143" s="194" t="s">
        <v>524</v>
      </c>
      <c r="BD143" s="168" t="s">
        <v>527</v>
      </c>
      <c r="BE143" s="168" t="s">
        <v>524</v>
      </c>
      <c r="BF143" s="168" t="s">
        <v>527</v>
      </c>
      <c r="BG143" s="168" t="s">
        <v>527</v>
      </c>
      <c r="BH143" s="168" t="s">
        <v>524</v>
      </c>
      <c r="BI143" s="168" t="s">
        <v>524</v>
      </c>
      <c r="BJ143" s="195" t="s">
        <v>527</v>
      </c>
      <c r="BK143" s="196" t="s">
        <v>539</v>
      </c>
      <c r="BL143" s="168" t="s">
        <v>539</v>
      </c>
      <c r="BM143" s="168" t="s">
        <v>523</v>
      </c>
      <c r="BN143" s="168" t="s">
        <v>523</v>
      </c>
      <c r="BO143" s="168" t="s">
        <v>523</v>
      </c>
      <c r="BP143" s="192" t="s">
        <v>523</v>
      </c>
    </row>
    <row r="144" spans="1:68" s="4" customFormat="1" ht="23.25" customHeight="1">
      <c r="A144" s="91">
        <v>14019</v>
      </c>
      <c r="B144" s="173" t="s">
        <v>931</v>
      </c>
      <c r="C144" s="174">
        <v>2025</v>
      </c>
      <c r="D144" s="175" t="s">
        <v>1611</v>
      </c>
      <c r="E144" s="176" t="s">
        <v>912</v>
      </c>
      <c r="F144" s="176" t="s">
        <v>918</v>
      </c>
      <c r="G144" s="176" t="s">
        <v>537</v>
      </c>
      <c r="H144" s="168" t="s">
        <v>600</v>
      </c>
      <c r="I144" s="167">
        <v>1973</v>
      </c>
      <c r="J144" s="167"/>
      <c r="K144" s="177">
        <v>1973</v>
      </c>
      <c r="L144" s="177">
        <v>52</v>
      </c>
      <c r="M144" s="178" t="s">
        <v>575</v>
      </c>
      <c r="N144" s="179" t="s">
        <v>1598</v>
      </c>
      <c r="O144" s="180" t="s">
        <v>556</v>
      </c>
      <c r="P144" s="181"/>
      <c r="Q144" s="171"/>
      <c r="R144" s="171" t="s">
        <v>546</v>
      </c>
      <c r="S144" s="179" t="s">
        <v>868</v>
      </c>
      <c r="T144" s="168" t="s">
        <v>671</v>
      </c>
      <c r="U144" s="168" t="s">
        <v>562</v>
      </c>
      <c r="V144" s="183" t="s">
        <v>890</v>
      </c>
      <c r="W144" s="183" t="s">
        <v>526</v>
      </c>
      <c r="X144" s="168" t="s">
        <v>531</v>
      </c>
      <c r="Y144" s="168" t="s">
        <v>526</v>
      </c>
      <c r="Z144" s="309" t="s">
        <v>526</v>
      </c>
      <c r="AA144" s="309" t="s">
        <v>526</v>
      </c>
      <c r="AB144" s="185"/>
      <c r="AC144" s="185"/>
      <c r="AD144" s="186"/>
      <c r="AE144" s="187"/>
      <c r="AF144" s="188" t="s">
        <v>569</v>
      </c>
      <c r="AG144" s="28">
        <v>28000</v>
      </c>
      <c r="AH144" s="189">
        <v>6460</v>
      </c>
      <c r="AI144" s="190" t="s">
        <v>529</v>
      </c>
      <c r="AJ144" s="191">
        <v>2</v>
      </c>
      <c r="AK144" s="191">
        <v>0</v>
      </c>
      <c r="AL144" s="178" t="s">
        <v>652</v>
      </c>
      <c r="AM144" s="191" t="s">
        <v>527</v>
      </c>
      <c r="AN144" s="168" t="s">
        <v>527</v>
      </c>
      <c r="AO144" s="168" t="s">
        <v>527</v>
      </c>
      <c r="AP144" s="168" t="s">
        <v>527</v>
      </c>
      <c r="AQ144" s="168" t="s">
        <v>526</v>
      </c>
      <c r="AR144" s="168" t="s">
        <v>526</v>
      </c>
      <c r="AS144" s="192" t="s">
        <v>585</v>
      </c>
      <c r="AT144" s="168" t="s">
        <v>524</v>
      </c>
      <c r="AU144" s="168" t="s">
        <v>524</v>
      </c>
      <c r="AV144" s="168" t="s">
        <v>527</v>
      </c>
      <c r="AW144" s="168" t="s">
        <v>524</v>
      </c>
      <c r="AX144" s="168" t="s">
        <v>524</v>
      </c>
      <c r="AY144" s="168" t="s">
        <v>524</v>
      </c>
      <c r="AZ144" s="168" t="s">
        <v>524</v>
      </c>
      <c r="BA144" s="191" t="s">
        <v>526</v>
      </c>
      <c r="BB144" s="193">
        <v>0</v>
      </c>
      <c r="BC144" s="194" t="s">
        <v>527</v>
      </c>
      <c r="BD144" s="168" t="s">
        <v>527</v>
      </c>
      <c r="BE144" s="168" t="s">
        <v>524</v>
      </c>
      <c r="BF144" s="168" t="s">
        <v>527</v>
      </c>
      <c r="BG144" s="168" t="s">
        <v>527</v>
      </c>
      <c r="BH144" s="168" t="s">
        <v>524</v>
      </c>
      <c r="BI144" s="168" t="s">
        <v>524</v>
      </c>
      <c r="BJ144" s="195" t="s">
        <v>527</v>
      </c>
      <c r="BK144" s="196" t="s">
        <v>539</v>
      </c>
      <c r="BL144" s="168" t="s">
        <v>539</v>
      </c>
      <c r="BM144" s="168" t="s">
        <v>523</v>
      </c>
      <c r="BN144" s="168" t="s">
        <v>523</v>
      </c>
      <c r="BO144" s="168" t="s">
        <v>523</v>
      </c>
      <c r="BP144" s="192" t="s">
        <v>523</v>
      </c>
    </row>
    <row r="145" spans="1:68" s="4" customFormat="1" ht="23.25" customHeight="1">
      <c r="A145" s="91">
        <v>14001</v>
      </c>
      <c r="B145" s="173" t="s">
        <v>851</v>
      </c>
      <c r="C145" s="174">
        <v>2025</v>
      </c>
      <c r="D145" s="175" t="s">
        <v>852</v>
      </c>
      <c r="E145" s="176" t="s">
        <v>912</v>
      </c>
      <c r="F145" s="176" t="s">
        <v>918</v>
      </c>
      <c r="G145" s="176" t="s">
        <v>537</v>
      </c>
      <c r="H145" s="168" t="s">
        <v>600</v>
      </c>
      <c r="I145" s="167">
        <v>1959</v>
      </c>
      <c r="J145" s="167"/>
      <c r="K145" s="177">
        <v>1962</v>
      </c>
      <c r="L145" s="177">
        <v>63</v>
      </c>
      <c r="M145" s="178" t="s">
        <v>595</v>
      </c>
      <c r="N145" s="179" t="s">
        <v>1598</v>
      </c>
      <c r="O145" s="180" t="s">
        <v>666</v>
      </c>
      <c r="P145" s="181">
        <v>19029</v>
      </c>
      <c r="Q145" s="182" t="s">
        <v>69</v>
      </c>
      <c r="R145" s="171" t="s">
        <v>546</v>
      </c>
      <c r="S145" s="179" t="s">
        <v>868</v>
      </c>
      <c r="T145" s="168" t="s">
        <v>671</v>
      </c>
      <c r="U145" s="168" t="s">
        <v>698</v>
      </c>
      <c r="V145" s="183" t="s">
        <v>890</v>
      </c>
      <c r="W145" s="183" t="s">
        <v>526</v>
      </c>
      <c r="X145" s="168" t="s">
        <v>881</v>
      </c>
      <c r="Y145" s="168" t="s">
        <v>526</v>
      </c>
      <c r="Z145" s="309" t="s">
        <v>526</v>
      </c>
      <c r="AA145" s="309" t="s">
        <v>526</v>
      </c>
      <c r="AB145" s="185"/>
      <c r="AC145" s="185"/>
      <c r="AD145" s="186"/>
      <c r="AE145" s="187"/>
      <c r="AF145" s="188" t="s">
        <v>569</v>
      </c>
      <c r="AG145" s="28">
        <v>18995</v>
      </c>
      <c r="AH145" s="189">
        <v>6321</v>
      </c>
      <c r="AI145" s="190" t="s">
        <v>529</v>
      </c>
      <c r="AJ145" s="191">
        <v>3</v>
      </c>
      <c r="AK145" s="191">
        <v>0</v>
      </c>
      <c r="AL145" s="178" t="s">
        <v>560</v>
      </c>
      <c r="AM145" s="191" t="s">
        <v>527</v>
      </c>
      <c r="AN145" s="168" t="s">
        <v>527</v>
      </c>
      <c r="AO145" s="168" t="s">
        <v>527</v>
      </c>
      <c r="AP145" s="168" t="s">
        <v>527</v>
      </c>
      <c r="AQ145" s="168" t="s">
        <v>526</v>
      </c>
      <c r="AR145" s="168" t="s">
        <v>526</v>
      </c>
      <c r="AS145" s="192" t="s">
        <v>525</v>
      </c>
      <c r="AT145" s="168" t="s">
        <v>524</v>
      </c>
      <c r="AU145" s="168" t="s">
        <v>524</v>
      </c>
      <c r="AV145" s="168" t="s">
        <v>527</v>
      </c>
      <c r="AW145" s="168" t="s">
        <v>524</v>
      </c>
      <c r="AX145" s="168" t="s">
        <v>527</v>
      </c>
      <c r="AY145" s="168" t="s">
        <v>524</v>
      </c>
      <c r="AZ145" s="168" t="s">
        <v>524</v>
      </c>
      <c r="BA145" s="191" t="s">
        <v>526</v>
      </c>
      <c r="BB145" s="193">
        <v>1</v>
      </c>
      <c r="BC145" s="194" t="s">
        <v>527</v>
      </c>
      <c r="BD145" s="168" t="s">
        <v>527</v>
      </c>
      <c r="BE145" s="168" t="s">
        <v>524</v>
      </c>
      <c r="BF145" s="168" t="s">
        <v>527</v>
      </c>
      <c r="BG145" s="168" t="s">
        <v>527</v>
      </c>
      <c r="BH145" s="168" t="s">
        <v>527</v>
      </c>
      <c r="BI145" s="168" t="s">
        <v>524</v>
      </c>
      <c r="BJ145" s="195" t="s">
        <v>527</v>
      </c>
      <c r="BK145" s="196" t="s">
        <v>523</v>
      </c>
      <c r="BL145" s="168" t="s">
        <v>539</v>
      </c>
      <c r="BM145" s="168" t="s">
        <v>539</v>
      </c>
      <c r="BN145" s="168" t="s">
        <v>523</v>
      </c>
      <c r="BO145" s="168" t="s">
        <v>523</v>
      </c>
      <c r="BP145" s="192" t="s">
        <v>523</v>
      </c>
    </row>
    <row r="146" spans="1:68" s="3" customFormat="1" ht="23.25" customHeight="1">
      <c r="A146" s="91">
        <v>14015</v>
      </c>
      <c r="B146" s="173" t="s">
        <v>930</v>
      </c>
      <c r="C146" s="174">
        <v>2025</v>
      </c>
      <c r="D146" s="175" t="s">
        <v>1612</v>
      </c>
      <c r="E146" s="176" t="s">
        <v>912</v>
      </c>
      <c r="F146" s="176" t="s">
        <v>918</v>
      </c>
      <c r="G146" s="176" t="s">
        <v>537</v>
      </c>
      <c r="H146" s="168" t="s">
        <v>600</v>
      </c>
      <c r="I146" s="167">
        <v>1988</v>
      </c>
      <c r="J146" s="167"/>
      <c r="K146" s="177">
        <v>1961</v>
      </c>
      <c r="L146" s="177">
        <v>64</v>
      </c>
      <c r="M146" s="178" t="s">
        <v>648</v>
      </c>
      <c r="N146" s="179" t="s">
        <v>1598</v>
      </c>
      <c r="O146" s="180" t="s">
        <v>556</v>
      </c>
      <c r="P146" s="181"/>
      <c r="Q146" s="171"/>
      <c r="R146" s="171" t="s">
        <v>546</v>
      </c>
      <c r="S146" s="179" t="s">
        <v>868</v>
      </c>
      <c r="T146" s="168" t="s">
        <v>671</v>
      </c>
      <c r="U146" s="168" t="s">
        <v>562</v>
      </c>
      <c r="V146" s="183" t="s">
        <v>890</v>
      </c>
      <c r="W146" s="183" t="s">
        <v>526</v>
      </c>
      <c r="X146" s="168" t="s">
        <v>526</v>
      </c>
      <c r="Y146" s="168" t="s">
        <v>526</v>
      </c>
      <c r="Z146" s="309" t="s">
        <v>526</v>
      </c>
      <c r="AA146" s="309" t="s">
        <v>526</v>
      </c>
      <c r="AB146" s="185"/>
      <c r="AC146" s="185"/>
      <c r="AD146" s="186"/>
      <c r="AE146" s="187"/>
      <c r="AF146" s="188" t="s">
        <v>569</v>
      </c>
      <c r="AG146" s="28">
        <v>22135</v>
      </c>
      <c r="AH146" s="189">
        <v>5984</v>
      </c>
      <c r="AI146" s="190" t="s">
        <v>529</v>
      </c>
      <c r="AJ146" s="191">
        <v>3</v>
      </c>
      <c r="AK146" s="191">
        <v>0</v>
      </c>
      <c r="AL146" s="178" t="s">
        <v>528</v>
      </c>
      <c r="AM146" s="191" t="s">
        <v>527</v>
      </c>
      <c r="AN146" s="168" t="s">
        <v>527</v>
      </c>
      <c r="AO146" s="168" t="s">
        <v>527</v>
      </c>
      <c r="AP146" s="168" t="s">
        <v>527</v>
      </c>
      <c r="AQ146" s="168" t="s">
        <v>526</v>
      </c>
      <c r="AR146" s="168" t="s">
        <v>526</v>
      </c>
      <c r="AS146" s="192" t="s">
        <v>585</v>
      </c>
      <c r="AT146" s="168" t="s">
        <v>524</v>
      </c>
      <c r="AU146" s="168" t="s">
        <v>524</v>
      </c>
      <c r="AV146" s="168" t="s">
        <v>527</v>
      </c>
      <c r="AW146" s="168" t="s">
        <v>527</v>
      </c>
      <c r="AX146" s="168" t="s">
        <v>527</v>
      </c>
      <c r="AY146" s="168" t="s">
        <v>524</v>
      </c>
      <c r="AZ146" s="168" t="s">
        <v>524</v>
      </c>
      <c r="BA146" s="191" t="s">
        <v>526</v>
      </c>
      <c r="BB146" s="193">
        <v>2</v>
      </c>
      <c r="BC146" s="194" t="s">
        <v>527</v>
      </c>
      <c r="BD146" s="168" t="s">
        <v>527</v>
      </c>
      <c r="BE146" s="168" t="s">
        <v>524</v>
      </c>
      <c r="BF146" s="168" t="s">
        <v>527</v>
      </c>
      <c r="BG146" s="168" t="s">
        <v>527</v>
      </c>
      <c r="BH146" s="168" t="s">
        <v>527</v>
      </c>
      <c r="BI146" s="168" t="s">
        <v>524</v>
      </c>
      <c r="BJ146" s="195" t="s">
        <v>527</v>
      </c>
      <c r="BK146" s="196" t="s">
        <v>523</v>
      </c>
      <c r="BL146" s="168" t="s">
        <v>539</v>
      </c>
      <c r="BM146" s="168" t="s">
        <v>539</v>
      </c>
      <c r="BN146" s="168" t="s">
        <v>523</v>
      </c>
      <c r="BO146" s="168" t="s">
        <v>523</v>
      </c>
      <c r="BP146" s="192" t="s">
        <v>523</v>
      </c>
    </row>
    <row r="147" spans="1:68" s="3" customFormat="1" ht="23.25" customHeight="1">
      <c r="A147" s="91">
        <v>14025</v>
      </c>
      <c r="B147" s="173" t="s">
        <v>929</v>
      </c>
      <c r="C147" s="174">
        <v>2025</v>
      </c>
      <c r="D147" s="175" t="s">
        <v>1613</v>
      </c>
      <c r="E147" s="176" t="s">
        <v>912</v>
      </c>
      <c r="F147" s="176" t="s">
        <v>918</v>
      </c>
      <c r="G147" s="176" t="s">
        <v>537</v>
      </c>
      <c r="H147" s="168" t="s">
        <v>600</v>
      </c>
      <c r="I147" s="167">
        <v>1886</v>
      </c>
      <c r="J147" s="167"/>
      <c r="K147" s="177">
        <v>1976</v>
      </c>
      <c r="L147" s="177">
        <v>49</v>
      </c>
      <c r="M147" s="178" t="s">
        <v>567</v>
      </c>
      <c r="N147" s="179" t="s">
        <v>1598</v>
      </c>
      <c r="O147" s="180" t="s">
        <v>556</v>
      </c>
      <c r="P147" s="181"/>
      <c r="Q147" s="171"/>
      <c r="R147" s="171" t="s">
        <v>546</v>
      </c>
      <c r="S147" s="179" t="s">
        <v>868</v>
      </c>
      <c r="T147" s="168" t="s">
        <v>671</v>
      </c>
      <c r="U147" s="168" t="s">
        <v>624</v>
      </c>
      <c r="V147" s="183" t="s">
        <v>890</v>
      </c>
      <c r="W147" s="183" t="s">
        <v>526</v>
      </c>
      <c r="X147" s="168" t="s">
        <v>526</v>
      </c>
      <c r="Y147" s="168" t="s">
        <v>526</v>
      </c>
      <c r="Z147" s="309" t="s">
        <v>526</v>
      </c>
      <c r="AA147" s="309" t="s">
        <v>526</v>
      </c>
      <c r="AB147" s="185"/>
      <c r="AC147" s="185"/>
      <c r="AD147" s="186"/>
      <c r="AE147" s="187"/>
      <c r="AF147" s="188" t="s">
        <v>569</v>
      </c>
      <c r="AG147" s="28">
        <v>17025</v>
      </c>
      <c r="AH147" s="189">
        <v>5927</v>
      </c>
      <c r="AI147" s="190" t="s">
        <v>540</v>
      </c>
      <c r="AJ147" s="191">
        <v>2</v>
      </c>
      <c r="AK147" s="191">
        <v>0</v>
      </c>
      <c r="AL147" s="178" t="s">
        <v>564</v>
      </c>
      <c r="AM147" s="191" t="s">
        <v>527</v>
      </c>
      <c r="AN147" s="168" t="s">
        <v>527</v>
      </c>
      <c r="AO147" s="168" t="s">
        <v>527</v>
      </c>
      <c r="AP147" s="168" t="s">
        <v>527</v>
      </c>
      <c r="AQ147" s="168" t="s">
        <v>526</v>
      </c>
      <c r="AR147" s="168" t="s">
        <v>526</v>
      </c>
      <c r="AS147" s="192" t="s">
        <v>585</v>
      </c>
      <c r="AT147" s="168" t="s">
        <v>524</v>
      </c>
      <c r="AU147" s="168" t="s">
        <v>524</v>
      </c>
      <c r="AV147" s="168" t="s">
        <v>527</v>
      </c>
      <c r="AW147" s="168" t="s">
        <v>524</v>
      </c>
      <c r="AX147" s="168" t="s">
        <v>524</v>
      </c>
      <c r="AY147" s="168" t="s">
        <v>524</v>
      </c>
      <c r="AZ147" s="168" t="s">
        <v>524</v>
      </c>
      <c r="BA147" s="191" t="s">
        <v>526</v>
      </c>
      <c r="BB147" s="193">
        <v>0</v>
      </c>
      <c r="BC147" s="194" t="s">
        <v>527</v>
      </c>
      <c r="BD147" s="168" t="s">
        <v>527</v>
      </c>
      <c r="BE147" s="168" t="s">
        <v>524</v>
      </c>
      <c r="BF147" s="168" t="s">
        <v>527</v>
      </c>
      <c r="BG147" s="168" t="s">
        <v>527</v>
      </c>
      <c r="BH147" s="168" t="s">
        <v>527</v>
      </c>
      <c r="BI147" s="168" t="s">
        <v>524</v>
      </c>
      <c r="BJ147" s="195" t="s">
        <v>527</v>
      </c>
      <c r="BK147" s="196" t="s">
        <v>539</v>
      </c>
      <c r="BL147" s="168" t="s">
        <v>539</v>
      </c>
      <c r="BM147" s="168" t="s">
        <v>539</v>
      </c>
      <c r="BN147" s="168" t="s">
        <v>523</v>
      </c>
      <c r="BO147" s="168" t="s">
        <v>523</v>
      </c>
      <c r="BP147" s="192" t="s">
        <v>523</v>
      </c>
    </row>
    <row r="148" spans="1:68" s="3" customFormat="1" ht="23.25" customHeight="1">
      <c r="A148" s="91">
        <v>14010</v>
      </c>
      <c r="B148" s="173" t="s">
        <v>761</v>
      </c>
      <c r="C148" s="174">
        <v>2025</v>
      </c>
      <c r="D148" s="175" t="s">
        <v>762</v>
      </c>
      <c r="E148" s="176" t="s">
        <v>912</v>
      </c>
      <c r="F148" s="176" t="s">
        <v>918</v>
      </c>
      <c r="G148" s="176" t="s">
        <v>537</v>
      </c>
      <c r="H148" s="168" t="s">
        <v>600</v>
      </c>
      <c r="I148" s="167">
        <v>1889</v>
      </c>
      <c r="J148" s="167"/>
      <c r="K148" s="177">
        <v>1977</v>
      </c>
      <c r="L148" s="177">
        <v>48</v>
      </c>
      <c r="M148" s="178" t="s">
        <v>639</v>
      </c>
      <c r="N148" s="179" t="s">
        <v>1598</v>
      </c>
      <c r="O148" s="180" t="s">
        <v>666</v>
      </c>
      <c r="P148" s="181">
        <v>19021</v>
      </c>
      <c r="Q148" s="182" t="s">
        <v>74</v>
      </c>
      <c r="R148" s="171" t="s">
        <v>546</v>
      </c>
      <c r="S148" s="179" t="s">
        <v>868</v>
      </c>
      <c r="T148" s="168" t="s">
        <v>671</v>
      </c>
      <c r="U148" s="168" t="s">
        <v>562</v>
      </c>
      <c r="V148" s="183" t="s">
        <v>890</v>
      </c>
      <c r="W148" s="183" t="s">
        <v>526</v>
      </c>
      <c r="X148" s="168" t="s">
        <v>526</v>
      </c>
      <c r="Y148" s="168" t="s">
        <v>526</v>
      </c>
      <c r="Z148" s="309" t="s">
        <v>526</v>
      </c>
      <c r="AA148" s="309" t="s">
        <v>526</v>
      </c>
      <c r="AB148" s="185"/>
      <c r="AC148" s="185"/>
      <c r="AD148" s="186"/>
      <c r="AE148" s="187"/>
      <c r="AF148" s="188" t="s">
        <v>569</v>
      </c>
      <c r="AG148" s="28">
        <v>21608</v>
      </c>
      <c r="AH148" s="189">
        <v>5832</v>
      </c>
      <c r="AI148" s="190" t="s">
        <v>540</v>
      </c>
      <c r="AJ148" s="191">
        <v>2</v>
      </c>
      <c r="AK148" s="191">
        <v>0</v>
      </c>
      <c r="AL148" s="178" t="s">
        <v>928</v>
      </c>
      <c r="AM148" s="191" t="s">
        <v>527</v>
      </c>
      <c r="AN148" s="168" t="s">
        <v>527</v>
      </c>
      <c r="AO148" s="168" t="s">
        <v>527</v>
      </c>
      <c r="AP148" s="168" t="s">
        <v>527</v>
      </c>
      <c r="AQ148" s="168" t="s">
        <v>526</v>
      </c>
      <c r="AR148" s="168" t="s">
        <v>526</v>
      </c>
      <c r="AS148" s="192" t="s">
        <v>585</v>
      </c>
      <c r="AT148" s="168" t="s">
        <v>524</v>
      </c>
      <c r="AU148" s="168" t="s">
        <v>524</v>
      </c>
      <c r="AV148" s="168" t="s">
        <v>527</v>
      </c>
      <c r="AW148" s="168" t="s">
        <v>524</v>
      </c>
      <c r="AX148" s="168" t="s">
        <v>524</v>
      </c>
      <c r="AY148" s="168" t="s">
        <v>524</v>
      </c>
      <c r="AZ148" s="168" t="s">
        <v>524</v>
      </c>
      <c r="BA148" s="191" t="s">
        <v>526</v>
      </c>
      <c r="BB148" s="193">
        <v>1</v>
      </c>
      <c r="BC148" s="194" t="s">
        <v>527</v>
      </c>
      <c r="BD148" s="168" t="s">
        <v>527</v>
      </c>
      <c r="BE148" s="168" t="s">
        <v>524</v>
      </c>
      <c r="BF148" s="168" t="s">
        <v>527</v>
      </c>
      <c r="BG148" s="168" t="s">
        <v>527</v>
      </c>
      <c r="BH148" s="168" t="s">
        <v>524</v>
      </c>
      <c r="BI148" s="168" t="s">
        <v>524</v>
      </c>
      <c r="BJ148" s="195" t="s">
        <v>527</v>
      </c>
      <c r="BK148" s="196" t="s">
        <v>539</v>
      </c>
      <c r="BL148" s="168" t="s">
        <v>539</v>
      </c>
      <c r="BM148" s="168" t="s">
        <v>523</v>
      </c>
      <c r="BN148" s="168" t="s">
        <v>523</v>
      </c>
      <c r="BO148" s="168" t="s">
        <v>523</v>
      </c>
      <c r="BP148" s="192" t="s">
        <v>523</v>
      </c>
    </row>
    <row r="149" spans="1:68" s="3" customFormat="1" ht="23.25" customHeight="1">
      <c r="A149" s="91">
        <v>14011</v>
      </c>
      <c r="B149" s="173" t="s">
        <v>927</v>
      </c>
      <c r="C149" s="174">
        <v>2025</v>
      </c>
      <c r="D149" s="175" t="s">
        <v>1614</v>
      </c>
      <c r="E149" s="176" t="s">
        <v>912</v>
      </c>
      <c r="F149" s="176" t="s">
        <v>918</v>
      </c>
      <c r="G149" s="176" t="s">
        <v>537</v>
      </c>
      <c r="H149" s="168" t="s">
        <v>600</v>
      </c>
      <c r="I149" s="167">
        <v>1873</v>
      </c>
      <c r="J149" s="167"/>
      <c r="K149" s="177">
        <v>1976</v>
      </c>
      <c r="L149" s="177">
        <v>49</v>
      </c>
      <c r="M149" s="178" t="s">
        <v>625</v>
      </c>
      <c r="N149" s="179" t="s">
        <v>1598</v>
      </c>
      <c r="O149" s="180" t="s">
        <v>556</v>
      </c>
      <c r="P149" s="181"/>
      <c r="Q149" s="171"/>
      <c r="R149" s="171" t="s">
        <v>546</v>
      </c>
      <c r="S149" s="179" t="s">
        <v>868</v>
      </c>
      <c r="T149" s="168" t="s">
        <v>671</v>
      </c>
      <c r="U149" s="168" t="s">
        <v>562</v>
      </c>
      <c r="V149" s="183" t="s">
        <v>890</v>
      </c>
      <c r="W149" s="183" t="s">
        <v>526</v>
      </c>
      <c r="X149" s="168" t="s">
        <v>881</v>
      </c>
      <c r="Y149" s="168" t="s">
        <v>526</v>
      </c>
      <c r="Z149" s="309" t="s">
        <v>526</v>
      </c>
      <c r="AA149" s="309" t="s">
        <v>526</v>
      </c>
      <c r="AB149" s="185"/>
      <c r="AC149" s="185"/>
      <c r="AD149" s="186"/>
      <c r="AE149" s="187"/>
      <c r="AF149" s="188" t="s">
        <v>569</v>
      </c>
      <c r="AG149" s="28">
        <v>23385</v>
      </c>
      <c r="AH149" s="189">
        <v>5826</v>
      </c>
      <c r="AI149" s="190" t="s">
        <v>540</v>
      </c>
      <c r="AJ149" s="191">
        <v>2</v>
      </c>
      <c r="AK149" s="191">
        <v>0</v>
      </c>
      <c r="AL149" s="178" t="s">
        <v>926</v>
      </c>
      <c r="AM149" s="191" t="s">
        <v>527</v>
      </c>
      <c r="AN149" s="168" t="s">
        <v>527</v>
      </c>
      <c r="AO149" s="168" t="s">
        <v>527</v>
      </c>
      <c r="AP149" s="168" t="s">
        <v>527</v>
      </c>
      <c r="AQ149" s="168" t="s">
        <v>526</v>
      </c>
      <c r="AR149" s="168" t="s">
        <v>526</v>
      </c>
      <c r="AS149" s="192" t="s">
        <v>585</v>
      </c>
      <c r="AT149" s="168" t="s">
        <v>524</v>
      </c>
      <c r="AU149" s="168" t="s">
        <v>524</v>
      </c>
      <c r="AV149" s="168" t="s">
        <v>527</v>
      </c>
      <c r="AW149" s="168" t="s">
        <v>527</v>
      </c>
      <c r="AX149" s="168" t="s">
        <v>527</v>
      </c>
      <c r="AY149" s="168" t="s">
        <v>524</v>
      </c>
      <c r="AZ149" s="168" t="s">
        <v>524</v>
      </c>
      <c r="BA149" s="191" t="s">
        <v>526</v>
      </c>
      <c r="BB149" s="193">
        <v>2</v>
      </c>
      <c r="BC149" s="194" t="s">
        <v>527</v>
      </c>
      <c r="BD149" s="168" t="s">
        <v>527</v>
      </c>
      <c r="BE149" s="168" t="s">
        <v>524</v>
      </c>
      <c r="BF149" s="168" t="s">
        <v>527</v>
      </c>
      <c r="BG149" s="168" t="s">
        <v>527</v>
      </c>
      <c r="BH149" s="168" t="s">
        <v>527</v>
      </c>
      <c r="BI149" s="168" t="s">
        <v>524</v>
      </c>
      <c r="BJ149" s="195" t="s">
        <v>527</v>
      </c>
      <c r="BK149" s="196" t="s">
        <v>523</v>
      </c>
      <c r="BL149" s="168" t="s">
        <v>539</v>
      </c>
      <c r="BM149" s="168" t="s">
        <v>523</v>
      </c>
      <c r="BN149" s="168" t="s">
        <v>523</v>
      </c>
      <c r="BO149" s="168" t="s">
        <v>523</v>
      </c>
      <c r="BP149" s="192" t="s">
        <v>523</v>
      </c>
    </row>
    <row r="150" spans="1:68" s="3" customFormat="1" ht="23.25" customHeight="1">
      <c r="A150" s="91">
        <v>14006</v>
      </c>
      <c r="B150" s="173" t="s">
        <v>797</v>
      </c>
      <c r="C150" s="174">
        <v>2025</v>
      </c>
      <c r="D150" s="175" t="s">
        <v>798</v>
      </c>
      <c r="E150" s="176" t="s">
        <v>912</v>
      </c>
      <c r="F150" s="176" t="s">
        <v>918</v>
      </c>
      <c r="G150" s="176" t="s">
        <v>537</v>
      </c>
      <c r="H150" s="168" t="s">
        <v>600</v>
      </c>
      <c r="I150" s="167">
        <v>1909</v>
      </c>
      <c r="J150" s="167"/>
      <c r="K150" s="177">
        <v>1973</v>
      </c>
      <c r="L150" s="177">
        <v>52</v>
      </c>
      <c r="M150" s="178" t="s">
        <v>627</v>
      </c>
      <c r="N150" s="179" t="s">
        <v>1598</v>
      </c>
      <c r="O150" s="180" t="s">
        <v>666</v>
      </c>
      <c r="P150" s="181">
        <v>19031</v>
      </c>
      <c r="Q150" s="182" t="s">
        <v>67</v>
      </c>
      <c r="R150" s="171" t="s">
        <v>546</v>
      </c>
      <c r="S150" s="179" t="s">
        <v>868</v>
      </c>
      <c r="T150" s="168" t="s">
        <v>671</v>
      </c>
      <c r="U150" s="168" t="s">
        <v>562</v>
      </c>
      <c r="V150" s="183" t="s">
        <v>890</v>
      </c>
      <c r="W150" s="183" t="s">
        <v>526</v>
      </c>
      <c r="X150" s="168" t="s">
        <v>531</v>
      </c>
      <c r="Y150" s="168" t="s">
        <v>526</v>
      </c>
      <c r="Z150" s="309" t="s">
        <v>526</v>
      </c>
      <c r="AA150" s="309" t="s">
        <v>526</v>
      </c>
      <c r="AB150" s="185"/>
      <c r="AC150" s="185"/>
      <c r="AD150" s="186"/>
      <c r="AE150" s="187"/>
      <c r="AF150" s="188" t="s">
        <v>569</v>
      </c>
      <c r="AG150" s="28">
        <v>20687</v>
      </c>
      <c r="AH150" s="189">
        <v>5072</v>
      </c>
      <c r="AI150" s="190" t="s">
        <v>529</v>
      </c>
      <c r="AJ150" s="191">
        <v>2</v>
      </c>
      <c r="AK150" s="191">
        <v>0</v>
      </c>
      <c r="AL150" s="178" t="s">
        <v>560</v>
      </c>
      <c r="AM150" s="191" t="s">
        <v>527</v>
      </c>
      <c r="AN150" s="168" t="s">
        <v>527</v>
      </c>
      <c r="AO150" s="168" t="s">
        <v>527</v>
      </c>
      <c r="AP150" s="168" t="s">
        <v>527</v>
      </c>
      <c r="AQ150" s="168" t="s">
        <v>526</v>
      </c>
      <c r="AR150" s="168" t="s">
        <v>526</v>
      </c>
      <c r="AS150" s="192" t="s">
        <v>585</v>
      </c>
      <c r="AT150" s="168" t="s">
        <v>524</v>
      </c>
      <c r="AU150" s="168" t="s">
        <v>524</v>
      </c>
      <c r="AV150" s="168" t="s">
        <v>527</v>
      </c>
      <c r="AW150" s="168" t="s">
        <v>524</v>
      </c>
      <c r="AX150" s="168" t="s">
        <v>524</v>
      </c>
      <c r="AY150" s="168" t="s">
        <v>524</v>
      </c>
      <c r="AZ150" s="168" t="s">
        <v>524</v>
      </c>
      <c r="BA150" s="191" t="s">
        <v>526</v>
      </c>
      <c r="BB150" s="193">
        <v>0</v>
      </c>
      <c r="BC150" s="194" t="s">
        <v>524</v>
      </c>
      <c r="BD150" s="168" t="s">
        <v>527</v>
      </c>
      <c r="BE150" s="168" t="s">
        <v>524</v>
      </c>
      <c r="BF150" s="168" t="s">
        <v>527</v>
      </c>
      <c r="BG150" s="168" t="s">
        <v>527</v>
      </c>
      <c r="BH150" s="168" t="s">
        <v>524</v>
      </c>
      <c r="BI150" s="168" t="s">
        <v>524</v>
      </c>
      <c r="BJ150" s="195" t="s">
        <v>527</v>
      </c>
      <c r="BK150" s="196" t="s">
        <v>539</v>
      </c>
      <c r="BL150" s="168" t="s">
        <v>539</v>
      </c>
      <c r="BM150" s="168" t="s">
        <v>523</v>
      </c>
      <c r="BN150" s="168" t="s">
        <v>523</v>
      </c>
      <c r="BO150" s="168" t="s">
        <v>523</v>
      </c>
      <c r="BP150" s="192" t="s">
        <v>523</v>
      </c>
    </row>
    <row r="151" spans="1:68" s="3" customFormat="1" ht="23.25" customHeight="1">
      <c r="A151" s="91">
        <v>14020</v>
      </c>
      <c r="B151" s="173" t="s">
        <v>804</v>
      </c>
      <c r="C151" s="174">
        <v>2025</v>
      </c>
      <c r="D151" s="175" t="s">
        <v>805</v>
      </c>
      <c r="E151" s="176" t="s">
        <v>912</v>
      </c>
      <c r="F151" s="176" t="s">
        <v>918</v>
      </c>
      <c r="G151" s="176" t="s">
        <v>537</v>
      </c>
      <c r="H151" s="168" t="s">
        <v>600</v>
      </c>
      <c r="I151" s="167">
        <v>1873</v>
      </c>
      <c r="J151" s="167"/>
      <c r="K151" s="177">
        <v>1976</v>
      </c>
      <c r="L151" s="177">
        <v>49</v>
      </c>
      <c r="M151" s="178" t="s">
        <v>575</v>
      </c>
      <c r="N151" s="179" t="s">
        <v>1598</v>
      </c>
      <c r="O151" s="180" t="s">
        <v>666</v>
      </c>
      <c r="P151" s="181">
        <v>19036</v>
      </c>
      <c r="Q151" s="182" t="s">
        <v>63</v>
      </c>
      <c r="R151" s="171" t="s">
        <v>546</v>
      </c>
      <c r="S151" s="179" t="s">
        <v>868</v>
      </c>
      <c r="T151" s="168" t="s">
        <v>671</v>
      </c>
      <c r="U151" s="168" t="s">
        <v>562</v>
      </c>
      <c r="V151" s="183" t="s">
        <v>890</v>
      </c>
      <c r="W151" s="183" t="s">
        <v>526</v>
      </c>
      <c r="X151" s="168" t="s">
        <v>526</v>
      </c>
      <c r="Y151" s="168" t="s">
        <v>526</v>
      </c>
      <c r="Z151" s="309" t="s">
        <v>526</v>
      </c>
      <c r="AA151" s="309" t="s">
        <v>526</v>
      </c>
      <c r="AB151" s="185"/>
      <c r="AC151" s="185"/>
      <c r="AD151" s="186"/>
      <c r="AE151" s="187"/>
      <c r="AF151" s="188" t="s">
        <v>569</v>
      </c>
      <c r="AG151" s="28">
        <v>14503</v>
      </c>
      <c r="AH151" s="189">
        <v>4953</v>
      </c>
      <c r="AI151" s="190" t="s">
        <v>529</v>
      </c>
      <c r="AJ151" s="191">
        <v>3</v>
      </c>
      <c r="AK151" s="191">
        <v>0</v>
      </c>
      <c r="AL151" s="178" t="s">
        <v>652</v>
      </c>
      <c r="AM151" s="191" t="s">
        <v>527</v>
      </c>
      <c r="AN151" s="168" t="s">
        <v>527</v>
      </c>
      <c r="AO151" s="168" t="s">
        <v>527</v>
      </c>
      <c r="AP151" s="168" t="s">
        <v>527</v>
      </c>
      <c r="AQ151" s="168" t="s">
        <v>526</v>
      </c>
      <c r="AR151" s="168" t="s">
        <v>526</v>
      </c>
      <c r="AS151" s="192" t="s">
        <v>525</v>
      </c>
      <c r="AT151" s="168" t="s">
        <v>524</v>
      </c>
      <c r="AU151" s="168" t="s">
        <v>524</v>
      </c>
      <c r="AV151" s="168" t="s">
        <v>527</v>
      </c>
      <c r="AW151" s="168" t="s">
        <v>524</v>
      </c>
      <c r="AX151" s="168" t="s">
        <v>524</v>
      </c>
      <c r="AY151" s="168" t="s">
        <v>524</v>
      </c>
      <c r="AZ151" s="168" t="s">
        <v>524</v>
      </c>
      <c r="BA151" s="191" t="s">
        <v>526</v>
      </c>
      <c r="BB151" s="193">
        <v>0</v>
      </c>
      <c r="BC151" s="194" t="s">
        <v>524</v>
      </c>
      <c r="BD151" s="168" t="s">
        <v>527</v>
      </c>
      <c r="BE151" s="168" t="s">
        <v>524</v>
      </c>
      <c r="BF151" s="168" t="s">
        <v>527</v>
      </c>
      <c r="BG151" s="168" t="s">
        <v>527</v>
      </c>
      <c r="BH151" s="168" t="s">
        <v>524</v>
      </c>
      <c r="BI151" s="168" t="s">
        <v>524</v>
      </c>
      <c r="BJ151" s="195" t="s">
        <v>527</v>
      </c>
      <c r="BK151" s="196" t="s">
        <v>539</v>
      </c>
      <c r="BL151" s="168" t="s">
        <v>539</v>
      </c>
      <c r="BM151" s="168" t="s">
        <v>523</v>
      </c>
      <c r="BN151" s="168" t="s">
        <v>523</v>
      </c>
      <c r="BO151" s="168" t="s">
        <v>523</v>
      </c>
      <c r="BP151" s="192" t="s">
        <v>523</v>
      </c>
    </row>
    <row r="152" spans="1:68" s="3" customFormat="1" ht="23.25" customHeight="1">
      <c r="A152" s="91">
        <v>14024</v>
      </c>
      <c r="B152" s="173" t="s">
        <v>925</v>
      </c>
      <c r="C152" s="174">
        <v>2025</v>
      </c>
      <c r="D152" s="175" t="s">
        <v>1615</v>
      </c>
      <c r="E152" s="176" t="s">
        <v>912</v>
      </c>
      <c r="F152" s="176" t="s">
        <v>918</v>
      </c>
      <c r="G152" s="176" t="s">
        <v>537</v>
      </c>
      <c r="H152" s="168" t="s">
        <v>600</v>
      </c>
      <c r="I152" s="167">
        <v>1889</v>
      </c>
      <c r="J152" s="167"/>
      <c r="K152" s="177">
        <v>1976</v>
      </c>
      <c r="L152" s="177">
        <v>49</v>
      </c>
      <c r="M152" s="178" t="s">
        <v>634</v>
      </c>
      <c r="N152" s="179" t="s">
        <v>1598</v>
      </c>
      <c r="O152" s="180" t="s">
        <v>556</v>
      </c>
      <c r="P152" s="181"/>
      <c r="Q152" s="171"/>
      <c r="R152" s="171" t="s">
        <v>546</v>
      </c>
      <c r="S152" s="179" t="s">
        <v>868</v>
      </c>
      <c r="T152" s="168" t="s">
        <v>671</v>
      </c>
      <c r="U152" s="168" t="s">
        <v>624</v>
      </c>
      <c r="V152" s="183" t="s">
        <v>890</v>
      </c>
      <c r="W152" s="183" t="s">
        <v>526</v>
      </c>
      <c r="X152" s="168" t="s">
        <v>526</v>
      </c>
      <c r="Y152" s="168" t="s">
        <v>526</v>
      </c>
      <c r="Z152" s="309" t="s">
        <v>526</v>
      </c>
      <c r="AA152" s="309" t="s">
        <v>526</v>
      </c>
      <c r="AB152" s="185"/>
      <c r="AC152" s="185"/>
      <c r="AD152" s="186"/>
      <c r="AE152" s="187"/>
      <c r="AF152" s="188" t="s">
        <v>569</v>
      </c>
      <c r="AG152" s="28">
        <v>12540</v>
      </c>
      <c r="AH152" s="189">
        <v>4835</v>
      </c>
      <c r="AI152" s="190" t="s">
        <v>540</v>
      </c>
      <c r="AJ152" s="191">
        <v>3</v>
      </c>
      <c r="AK152" s="191">
        <v>0</v>
      </c>
      <c r="AL152" s="178" t="s">
        <v>528</v>
      </c>
      <c r="AM152" s="191" t="s">
        <v>527</v>
      </c>
      <c r="AN152" s="168" t="s">
        <v>527</v>
      </c>
      <c r="AO152" s="168" t="s">
        <v>527</v>
      </c>
      <c r="AP152" s="168" t="s">
        <v>527</v>
      </c>
      <c r="AQ152" s="168" t="s">
        <v>526</v>
      </c>
      <c r="AR152" s="168" t="s">
        <v>526</v>
      </c>
      <c r="AS152" s="192" t="s">
        <v>585</v>
      </c>
      <c r="AT152" s="168" t="s">
        <v>524</v>
      </c>
      <c r="AU152" s="168" t="s">
        <v>524</v>
      </c>
      <c r="AV152" s="168" t="s">
        <v>527</v>
      </c>
      <c r="AW152" s="168" t="s">
        <v>524</v>
      </c>
      <c r="AX152" s="168" t="s">
        <v>524</v>
      </c>
      <c r="AY152" s="168" t="s">
        <v>524</v>
      </c>
      <c r="AZ152" s="168" t="s">
        <v>524</v>
      </c>
      <c r="BA152" s="191" t="s">
        <v>526</v>
      </c>
      <c r="BB152" s="193">
        <v>0</v>
      </c>
      <c r="BC152" s="194" t="s">
        <v>527</v>
      </c>
      <c r="BD152" s="168" t="s">
        <v>527</v>
      </c>
      <c r="BE152" s="168" t="s">
        <v>524</v>
      </c>
      <c r="BF152" s="168" t="s">
        <v>527</v>
      </c>
      <c r="BG152" s="168" t="s">
        <v>527</v>
      </c>
      <c r="BH152" s="168" t="s">
        <v>524</v>
      </c>
      <c r="BI152" s="168" t="s">
        <v>524</v>
      </c>
      <c r="BJ152" s="195" t="s">
        <v>527</v>
      </c>
      <c r="BK152" s="196" t="s">
        <v>539</v>
      </c>
      <c r="BL152" s="168" t="s">
        <v>539</v>
      </c>
      <c r="BM152" s="168" t="s">
        <v>539</v>
      </c>
      <c r="BN152" s="168" t="s">
        <v>523</v>
      </c>
      <c r="BO152" s="168" t="s">
        <v>523</v>
      </c>
      <c r="BP152" s="192" t="s">
        <v>523</v>
      </c>
    </row>
    <row r="153" spans="1:68" s="3" customFormat="1" ht="23.25" customHeight="1">
      <c r="A153" s="91">
        <v>14022</v>
      </c>
      <c r="B153" s="173" t="s">
        <v>924</v>
      </c>
      <c r="C153" s="174">
        <v>2025</v>
      </c>
      <c r="D153" s="175" t="s">
        <v>1616</v>
      </c>
      <c r="E153" s="176" t="s">
        <v>912</v>
      </c>
      <c r="F153" s="176" t="s">
        <v>918</v>
      </c>
      <c r="G153" s="176" t="s">
        <v>537</v>
      </c>
      <c r="H153" s="168" t="s">
        <v>600</v>
      </c>
      <c r="I153" s="167">
        <v>1873</v>
      </c>
      <c r="J153" s="167"/>
      <c r="K153" s="177">
        <v>1980</v>
      </c>
      <c r="L153" s="177">
        <v>45</v>
      </c>
      <c r="M153" s="178" t="s">
        <v>634</v>
      </c>
      <c r="N153" s="179" t="s">
        <v>1598</v>
      </c>
      <c r="O153" s="180" t="s">
        <v>556</v>
      </c>
      <c r="P153" s="181"/>
      <c r="Q153" s="171"/>
      <c r="R153" s="171" t="s">
        <v>546</v>
      </c>
      <c r="S153" s="179" t="s">
        <v>868</v>
      </c>
      <c r="T153" s="168" t="s">
        <v>671</v>
      </c>
      <c r="U153" s="168" t="s">
        <v>624</v>
      </c>
      <c r="V153" s="183" t="s">
        <v>890</v>
      </c>
      <c r="W153" s="183" t="s">
        <v>555</v>
      </c>
      <c r="X153" s="168" t="s">
        <v>526</v>
      </c>
      <c r="Y153" s="168" t="s">
        <v>526</v>
      </c>
      <c r="Z153" s="309" t="s">
        <v>526</v>
      </c>
      <c r="AA153" s="309" t="s">
        <v>526</v>
      </c>
      <c r="AB153" s="185"/>
      <c r="AC153" s="185"/>
      <c r="AD153" s="186"/>
      <c r="AE153" s="187"/>
      <c r="AF153" s="188" t="s">
        <v>569</v>
      </c>
      <c r="AG153" s="28">
        <v>22863</v>
      </c>
      <c r="AH153" s="189">
        <v>4322</v>
      </c>
      <c r="AI153" s="190" t="s">
        <v>529</v>
      </c>
      <c r="AJ153" s="191">
        <v>3</v>
      </c>
      <c r="AK153" s="191">
        <v>0</v>
      </c>
      <c r="AL153" s="178" t="s">
        <v>560</v>
      </c>
      <c r="AM153" s="191" t="s">
        <v>527</v>
      </c>
      <c r="AN153" s="168" t="s">
        <v>527</v>
      </c>
      <c r="AO153" s="168" t="s">
        <v>527</v>
      </c>
      <c r="AP153" s="168" t="s">
        <v>527</v>
      </c>
      <c r="AQ153" s="168" t="s">
        <v>526</v>
      </c>
      <c r="AR153" s="168" t="s">
        <v>526</v>
      </c>
      <c r="AS153" s="192" t="s">
        <v>585</v>
      </c>
      <c r="AT153" s="168" t="s">
        <v>524</v>
      </c>
      <c r="AU153" s="168" t="s">
        <v>524</v>
      </c>
      <c r="AV153" s="168" t="s">
        <v>527</v>
      </c>
      <c r="AW153" s="168" t="s">
        <v>524</v>
      </c>
      <c r="AX153" s="168" t="s">
        <v>524</v>
      </c>
      <c r="AY153" s="168" t="s">
        <v>524</v>
      </c>
      <c r="AZ153" s="168" t="s">
        <v>524</v>
      </c>
      <c r="BA153" s="191" t="s">
        <v>526</v>
      </c>
      <c r="BB153" s="193">
        <v>0</v>
      </c>
      <c r="BC153" s="194" t="s">
        <v>524</v>
      </c>
      <c r="BD153" s="168" t="s">
        <v>527</v>
      </c>
      <c r="BE153" s="168" t="s">
        <v>524</v>
      </c>
      <c r="BF153" s="168" t="s">
        <v>527</v>
      </c>
      <c r="BG153" s="168" t="s">
        <v>524</v>
      </c>
      <c r="BH153" s="168" t="s">
        <v>524</v>
      </c>
      <c r="BI153" s="168" t="s">
        <v>524</v>
      </c>
      <c r="BJ153" s="195" t="s">
        <v>527</v>
      </c>
      <c r="BK153" s="196" t="s">
        <v>523</v>
      </c>
      <c r="BL153" s="168" t="s">
        <v>539</v>
      </c>
      <c r="BM153" s="168" t="s">
        <v>523</v>
      </c>
      <c r="BN153" s="168" t="s">
        <v>523</v>
      </c>
      <c r="BO153" s="168" t="s">
        <v>523</v>
      </c>
      <c r="BP153" s="192" t="s">
        <v>523</v>
      </c>
    </row>
    <row r="154" spans="1:68" s="3" customFormat="1" ht="23.25" customHeight="1">
      <c r="A154" s="91">
        <v>14023</v>
      </c>
      <c r="B154" s="173" t="s">
        <v>923</v>
      </c>
      <c r="C154" s="174">
        <v>2025</v>
      </c>
      <c r="D154" s="175" t="s">
        <v>1617</v>
      </c>
      <c r="E154" s="176" t="s">
        <v>912</v>
      </c>
      <c r="F154" s="176" t="s">
        <v>918</v>
      </c>
      <c r="G154" s="176" t="s">
        <v>537</v>
      </c>
      <c r="H154" s="168" t="s">
        <v>600</v>
      </c>
      <c r="I154" s="167">
        <v>1873</v>
      </c>
      <c r="J154" s="167"/>
      <c r="K154" s="177">
        <v>2003</v>
      </c>
      <c r="L154" s="177">
        <v>22</v>
      </c>
      <c r="M154" s="178" t="s">
        <v>634</v>
      </c>
      <c r="N154" s="179" t="s">
        <v>1598</v>
      </c>
      <c r="O154" s="180" t="s">
        <v>556</v>
      </c>
      <c r="P154" s="181"/>
      <c r="Q154" s="171"/>
      <c r="R154" s="171" t="s">
        <v>546</v>
      </c>
      <c r="S154" s="179" t="s">
        <v>868</v>
      </c>
      <c r="T154" s="168" t="s">
        <v>671</v>
      </c>
      <c r="U154" s="168" t="s">
        <v>624</v>
      </c>
      <c r="V154" s="183" t="s">
        <v>890</v>
      </c>
      <c r="W154" s="183" t="s">
        <v>922</v>
      </c>
      <c r="X154" s="168" t="s">
        <v>526</v>
      </c>
      <c r="Y154" s="168" t="s">
        <v>526</v>
      </c>
      <c r="Z154" s="309" t="s">
        <v>526</v>
      </c>
      <c r="AA154" s="309" t="s">
        <v>526</v>
      </c>
      <c r="AB154" s="185"/>
      <c r="AC154" s="185"/>
      <c r="AD154" s="186"/>
      <c r="AE154" s="187"/>
      <c r="AF154" s="188" t="s">
        <v>569</v>
      </c>
      <c r="AG154" s="28">
        <v>17895</v>
      </c>
      <c r="AH154" s="189">
        <v>4077</v>
      </c>
      <c r="AI154" s="190" t="s">
        <v>529</v>
      </c>
      <c r="AJ154" s="191">
        <v>2</v>
      </c>
      <c r="AK154" s="191">
        <v>0</v>
      </c>
      <c r="AL154" s="178" t="s">
        <v>528</v>
      </c>
      <c r="AM154" s="191" t="s">
        <v>527</v>
      </c>
      <c r="AN154" s="168" t="s">
        <v>527</v>
      </c>
      <c r="AO154" s="168" t="s">
        <v>527</v>
      </c>
      <c r="AP154" s="168" t="s">
        <v>527</v>
      </c>
      <c r="AQ154" s="168" t="s">
        <v>526</v>
      </c>
      <c r="AR154" s="168" t="s">
        <v>526</v>
      </c>
      <c r="AS154" s="192" t="s">
        <v>585</v>
      </c>
      <c r="AT154" s="168" t="s">
        <v>524</v>
      </c>
      <c r="AU154" s="168" t="s">
        <v>524</v>
      </c>
      <c r="AV154" s="168" t="s">
        <v>527</v>
      </c>
      <c r="AW154" s="168" t="s">
        <v>524</v>
      </c>
      <c r="AX154" s="168" t="s">
        <v>524</v>
      </c>
      <c r="AY154" s="168" t="s">
        <v>524</v>
      </c>
      <c r="AZ154" s="168" t="s">
        <v>524</v>
      </c>
      <c r="BA154" s="191" t="s">
        <v>526</v>
      </c>
      <c r="BB154" s="193">
        <v>1</v>
      </c>
      <c r="BC154" s="194" t="s">
        <v>527</v>
      </c>
      <c r="BD154" s="168" t="s">
        <v>527</v>
      </c>
      <c r="BE154" s="168" t="s">
        <v>524</v>
      </c>
      <c r="BF154" s="168" t="s">
        <v>527</v>
      </c>
      <c r="BG154" s="168" t="s">
        <v>527</v>
      </c>
      <c r="BH154" s="168" t="s">
        <v>527</v>
      </c>
      <c r="BI154" s="168" t="s">
        <v>524</v>
      </c>
      <c r="BJ154" s="195" t="s">
        <v>527</v>
      </c>
      <c r="BK154" s="196" t="s">
        <v>523</v>
      </c>
      <c r="BL154" s="168" t="s">
        <v>539</v>
      </c>
      <c r="BM154" s="168" t="s">
        <v>539</v>
      </c>
      <c r="BN154" s="168" t="s">
        <v>523</v>
      </c>
      <c r="BO154" s="168" t="s">
        <v>523</v>
      </c>
      <c r="BP154" s="192" t="s">
        <v>523</v>
      </c>
    </row>
    <row r="155" spans="1:68" s="3" customFormat="1" ht="23.25" customHeight="1">
      <c r="A155" s="91">
        <v>14021</v>
      </c>
      <c r="B155" s="173" t="s">
        <v>921</v>
      </c>
      <c r="C155" s="174">
        <v>2025</v>
      </c>
      <c r="D155" s="175" t="s">
        <v>1618</v>
      </c>
      <c r="E155" s="176" t="s">
        <v>912</v>
      </c>
      <c r="F155" s="176" t="s">
        <v>918</v>
      </c>
      <c r="G155" s="176" t="s">
        <v>537</v>
      </c>
      <c r="H155" s="168" t="s">
        <v>600</v>
      </c>
      <c r="I155" s="167">
        <v>1958</v>
      </c>
      <c r="J155" s="167"/>
      <c r="K155" s="177">
        <v>1978</v>
      </c>
      <c r="L155" s="177">
        <v>47</v>
      </c>
      <c r="M155" s="178" t="s">
        <v>634</v>
      </c>
      <c r="N155" s="179" t="s">
        <v>1598</v>
      </c>
      <c r="O155" s="180" t="s">
        <v>556</v>
      </c>
      <c r="P155" s="181"/>
      <c r="Q155" s="171"/>
      <c r="R155" s="171" t="s">
        <v>546</v>
      </c>
      <c r="S155" s="179" t="s">
        <v>868</v>
      </c>
      <c r="T155" s="168" t="s">
        <v>671</v>
      </c>
      <c r="U155" s="168" t="s">
        <v>624</v>
      </c>
      <c r="V155" s="183" t="s">
        <v>526</v>
      </c>
      <c r="W155" s="183" t="s">
        <v>555</v>
      </c>
      <c r="X155" s="168" t="s">
        <v>526</v>
      </c>
      <c r="Y155" s="168" t="s">
        <v>526</v>
      </c>
      <c r="Z155" s="309" t="s">
        <v>526</v>
      </c>
      <c r="AA155" s="309" t="s">
        <v>526</v>
      </c>
      <c r="AB155" s="185"/>
      <c r="AC155" s="185"/>
      <c r="AD155" s="186"/>
      <c r="AE155" s="187"/>
      <c r="AF155" s="188" t="s">
        <v>569</v>
      </c>
      <c r="AG155" s="28">
        <v>11129</v>
      </c>
      <c r="AH155" s="189">
        <v>2633</v>
      </c>
      <c r="AI155" s="190" t="s">
        <v>529</v>
      </c>
      <c r="AJ155" s="191">
        <v>2</v>
      </c>
      <c r="AK155" s="191">
        <v>0</v>
      </c>
      <c r="AL155" s="178" t="s">
        <v>560</v>
      </c>
      <c r="AM155" s="191" t="s">
        <v>527</v>
      </c>
      <c r="AN155" s="168" t="s">
        <v>527</v>
      </c>
      <c r="AO155" s="168" t="s">
        <v>527</v>
      </c>
      <c r="AP155" s="168" t="s">
        <v>527</v>
      </c>
      <c r="AQ155" s="168" t="s">
        <v>526</v>
      </c>
      <c r="AR155" s="168" t="s">
        <v>526</v>
      </c>
      <c r="AS155" s="192" t="s">
        <v>585</v>
      </c>
      <c r="AT155" s="168" t="s">
        <v>524</v>
      </c>
      <c r="AU155" s="168" t="s">
        <v>524</v>
      </c>
      <c r="AV155" s="168" t="s">
        <v>527</v>
      </c>
      <c r="AW155" s="168" t="s">
        <v>524</v>
      </c>
      <c r="AX155" s="168" t="s">
        <v>524</v>
      </c>
      <c r="AY155" s="168" t="s">
        <v>524</v>
      </c>
      <c r="AZ155" s="168" t="s">
        <v>524</v>
      </c>
      <c r="BA155" s="191" t="s">
        <v>526</v>
      </c>
      <c r="BB155" s="193">
        <v>0</v>
      </c>
      <c r="BC155" s="194" t="s">
        <v>524</v>
      </c>
      <c r="BD155" s="168" t="s">
        <v>527</v>
      </c>
      <c r="BE155" s="168" t="s">
        <v>524</v>
      </c>
      <c r="BF155" s="168" t="s">
        <v>527</v>
      </c>
      <c r="BG155" s="168" t="s">
        <v>527</v>
      </c>
      <c r="BH155" s="168" t="s">
        <v>524</v>
      </c>
      <c r="BI155" s="168" t="s">
        <v>524</v>
      </c>
      <c r="BJ155" s="195" t="s">
        <v>527</v>
      </c>
      <c r="BK155" s="196" t="s">
        <v>523</v>
      </c>
      <c r="BL155" s="168" t="s">
        <v>539</v>
      </c>
      <c r="BM155" s="168" t="s">
        <v>523</v>
      </c>
      <c r="BN155" s="168" t="s">
        <v>523</v>
      </c>
      <c r="BO155" s="168" t="s">
        <v>523</v>
      </c>
      <c r="BP155" s="192" t="s">
        <v>523</v>
      </c>
    </row>
    <row r="156" spans="1:68" s="3" customFormat="1" ht="23.25" customHeight="1">
      <c r="A156" s="91">
        <v>14014</v>
      </c>
      <c r="B156" s="173" t="s">
        <v>920</v>
      </c>
      <c r="C156" s="174">
        <v>2025</v>
      </c>
      <c r="D156" s="175" t="s">
        <v>1619</v>
      </c>
      <c r="E156" s="176" t="s">
        <v>912</v>
      </c>
      <c r="F156" s="176" t="s">
        <v>918</v>
      </c>
      <c r="G156" s="176" t="s">
        <v>537</v>
      </c>
      <c r="H156" s="168" t="s">
        <v>600</v>
      </c>
      <c r="I156" s="167">
        <v>1873</v>
      </c>
      <c r="J156" s="167"/>
      <c r="K156" s="177">
        <v>1936</v>
      </c>
      <c r="L156" s="177">
        <v>89</v>
      </c>
      <c r="M156" s="178" t="s">
        <v>648</v>
      </c>
      <c r="N156" s="179" t="s">
        <v>1598</v>
      </c>
      <c r="O156" s="180" t="s">
        <v>556</v>
      </c>
      <c r="P156" s="181"/>
      <c r="Q156" s="171"/>
      <c r="R156" s="171" t="s">
        <v>546</v>
      </c>
      <c r="S156" s="179" t="s">
        <v>868</v>
      </c>
      <c r="T156" s="168" t="s">
        <v>671</v>
      </c>
      <c r="U156" s="168" t="s">
        <v>562</v>
      </c>
      <c r="V156" s="183" t="s">
        <v>890</v>
      </c>
      <c r="W156" s="183" t="s">
        <v>526</v>
      </c>
      <c r="X156" s="168" t="s">
        <v>881</v>
      </c>
      <c r="Y156" s="168" t="s">
        <v>526</v>
      </c>
      <c r="Z156" s="309" t="s">
        <v>526</v>
      </c>
      <c r="AA156" s="309" t="s">
        <v>526</v>
      </c>
      <c r="AB156" s="185"/>
      <c r="AC156" s="185"/>
      <c r="AD156" s="186"/>
      <c r="AE156" s="187"/>
      <c r="AF156" s="188" t="s">
        <v>569</v>
      </c>
      <c r="AG156" s="28">
        <v>18193</v>
      </c>
      <c r="AH156" s="338">
        <v>2542</v>
      </c>
      <c r="AI156" s="190" t="s">
        <v>601</v>
      </c>
      <c r="AJ156" s="191">
        <v>2</v>
      </c>
      <c r="AK156" s="191">
        <v>0</v>
      </c>
      <c r="AL156" s="178" t="s">
        <v>560</v>
      </c>
      <c r="AM156" s="191" t="s">
        <v>527</v>
      </c>
      <c r="AN156" s="168" t="s">
        <v>527</v>
      </c>
      <c r="AO156" s="168" t="s">
        <v>527</v>
      </c>
      <c r="AP156" s="168" t="s">
        <v>527</v>
      </c>
      <c r="AQ156" s="168" t="s">
        <v>526</v>
      </c>
      <c r="AR156" s="168" t="s">
        <v>526</v>
      </c>
      <c r="AS156" s="192" t="s">
        <v>585</v>
      </c>
      <c r="AT156" s="168" t="s">
        <v>524</v>
      </c>
      <c r="AU156" s="168" t="s">
        <v>524</v>
      </c>
      <c r="AV156" s="168" t="s">
        <v>527</v>
      </c>
      <c r="AW156" s="168" t="s">
        <v>524</v>
      </c>
      <c r="AX156" s="168" t="s">
        <v>524</v>
      </c>
      <c r="AY156" s="168" t="s">
        <v>524</v>
      </c>
      <c r="AZ156" s="168" t="s">
        <v>524</v>
      </c>
      <c r="BA156" s="191" t="s">
        <v>526</v>
      </c>
      <c r="BB156" s="193">
        <v>0</v>
      </c>
      <c r="BC156" s="194" t="s">
        <v>524</v>
      </c>
      <c r="BD156" s="168" t="s">
        <v>527</v>
      </c>
      <c r="BE156" s="168" t="s">
        <v>524</v>
      </c>
      <c r="BF156" s="168" t="s">
        <v>527</v>
      </c>
      <c r="BG156" s="168" t="s">
        <v>524</v>
      </c>
      <c r="BH156" s="168" t="s">
        <v>524</v>
      </c>
      <c r="BI156" s="168" t="s">
        <v>524</v>
      </c>
      <c r="BJ156" s="195" t="s">
        <v>527</v>
      </c>
      <c r="BK156" s="196" t="s">
        <v>539</v>
      </c>
      <c r="BL156" s="168" t="s">
        <v>539</v>
      </c>
      <c r="BM156" s="168" t="s">
        <v>523</v>
      </c>
      <c r="BN156" s="168" t="s">
        <v>523</v>
      </c>
      <c r="BO156" s="168" t="s">
        <v>523</v>
      </c>
      <c r="BP156" s="192" t="s">
        <v>523</v>
      </c>
    </row>
    <row r="157" spans="1:68" s="3" customFormat="1" ht="23.25" customHeight="1">
      <c r="A157" s="203">
        <v>15011</v>
      </c>
      <c r="B157" s="204" t="s">
        <v>919</v>
      </c>
      <c r="C157" s="205">
        <v>2025</v>
      </c>
      <c r="D157" s="206" t="s">
        <v>1618</v>
      </c>
      <c r="E157" s="207" t="s">
        <v>912</v>
      </c>
      <c r="F157" s="207" t="s">
        <v>918</v>
      </c>
      <c r="G157" s="207" t="s">
        <v>537</v>
      </c>
      <c r="H157" s="208" t="s">
        <v>600</v>
      </c>
      <c r="I157" s="209">
        <v>1958</v>
      </c>
      <c r="J157" s="209"/>
      <c r="K157" s="210">
        <v>1979</v>
      </c>
      <c r="L157" s="210">
        <v>46</v>
      </c>
      <c r="M157" s="211" t="s">
        <v>634</v>
      </c>
      <c r="N157" s="212" t="s">
        <v>1598</v>
      </c>
      <c r="O157" s="213" t="s">
        <v>556</v>
      </c>
      <c r="P157" s="214"/>
      <c r="Q157" s="215"/>
      <c r="R157" s="215" t="s">
        <v>546</v>
      </c>
      <c r="S157" s="212" t="s">
        <v>868</v>
      </c>
      <c r="T157" s="208" t="s">
        <v>671</v>
      </c>
      <c r="U157" s="208" t="s">
        <v>624</v>
      </c>
      <c r="V157" s="216" t="s">
        <v>526</v>
      </c>
      <c r="W157" s="216" t="s">
        <v>555</v>
      </c>
      <c r="X157" s="208" t="s">
        <v>526</v>
      </c>
      <c r="Y157" s="208" t="s">
        <v>526</v>
      </c>
      <c r="Z157" s="318" t="s">
        <v>526</v>
      </c>
      <c r="AA157" s="318" t="s">
        <v>526</v>
      </c>
      <c r="AB157" s="218"/>
      <c r="AC157" s="218"/>
      <c r="AD157" s="219"/>
      <c r="AE157" s="220"/>
      <c r="AF157" s="221" t="s">
        <v>569</v>
      </c>
      <c r="AG157" s="230">
        <v>8984</v>
      </c>
      <c r="AH157" s="222">
        <v>2500</v>
      </c>
      <c r="AI157" s="223" t="s">
        <v>529</v>
      </c>
      <c r="AJ157" s="224">
        <v>2</v>
      </c>
      <c r="AK157" s="224">
        <v>0</v>
      </c>
      <c r="AL157" s="211" t="s">
        <v>560</v>
      </c>
      <c r="AM157" s="224" t="s">
        <v>527</v>
      </c>
      <c r="AN157" s="208" t="s">
        <v>527</v>
      </c>
      <c r="AO157" s="208" t="s">
        <v>527</v>
      </c>
      <c r="AP157" s="208" t="s">
        <v>527</v>
      </c>
      <c r="AQ157" s="208" t="s">
        <v>526</v>
      </c>
      <c r="AR157" s="208" t="s">
        <v>526</v>
      </c>
      <c r="AS157" s="225" t="s">
        <v>585</v>
      </c>
      <c r="AT157" s="208" t="s">
        <v>524</v>
      </c>
      <c r="AU157" s="208" t="s">
        <v>524</v>
      </c>
      <c r="AV157" s="208" t="s">
        <v>527</v>
      </c>
      <c r="AW157" s="208" t="s">
        <v>524</v>
      </c>
      <c r="AX157" s="208" t="s">
        <v>524</v>
      </c>
      <c r="AY157" s="208" t="s">
        <v>524</v>
      </c>
      <c r="AZ157" s="208" t="s">
        <v>524</v>
      </c>
      <c r="BA157" s="191" t="s">
        <v>526</v>
      </c>
      <c r="BB157" s="226">
        <v>0</v>
      </c>
      <c r="BC157" s="227" t="s">
        <v>524</v>
      </c>
      <c r="BD157" s="208" t="s">
        <v>527</v>
      </c>
      <c r="BE157" s="208" t="s">
        <v>524</v>
      </c>
      <c r="BF157" s="208" t="s">
        <v>527</v>
      </c>
      <c r="BG157" s="208" t="s">
        <v>527</v>
      </c>
      <c r="BH157" s="208" t="s">
        <v>524</v>
      </c>
      <c r="BI157" s="208" t="s">
        <v>524</v>
      </c>
      <c r="BJ157" s="228" t="s">
        <v>527</v>
      </c>
      <c r="BK157" s="229" t="s">
        <v>523</v>
      </c>
      <c r="BL157" s="208" t="s">
        <v>539</v>
      </c>
      <c r="BM157" s="208" t="s">
        <v>523</v>
      </c>
      <c r="BN157" s="208" t="s">
        <v>523</v>
      </c>
      <c r="BO157" s="208" t="s">
        <v>523</v>
      </c>
      <c r="BP157" s="225" t="s">
        <v>523</v>
      </c>
    </row>
    <row r="158" spans="1:68" s="3" customFormat="1" ht="23.25" customHeight="1">
      <c r="A158" s="231">
        <v>16002</v>
      </c>
      <c r="B158" s="232" t="s">
        <v>89</v>
      </c>
      <c r="C158" s="233">
        <v>2025</v>
      </c>
      <c r="D158" s="234" t="s">
        <v>1620</v>
      </c>
      <c r="E158" s="235" t="s">
        <v>912</v>
      </c>
      <c r="F158" s="235" t="s">
        <v>911</v>
      </c>
      <c r="G158" s="235" t="s">
        <v>89</v>
      </c>
      <c r="H158" s="236" t="s">
        <v>600</v>
      </c>
      <c r="I158" s="340" t="s">
        <v>1621</v>
      </c>
      <c r="J158" s="340"/>
      <c r="K158" s="237">
        <v>2023</v>
      </c>
      <c r="L158" s="237">
        <v>2</v>
      </c>
      <c r="M158" s="233" t="s">
        <v>659</v>
      </c>
      <c r="N158" s="238" t="s">
        <v>914</v>
      </c>
      <c r="O158" s="239" t="s">
        <v>556</v>
      </c>
      <c r="P158" s="319"/>
      <c r="Q158" s="239"/>
      <c r="R158" s="239" t="s">
        <v>546</v>
      </c>
      <c r="S158" s="238" t="s">
        <v>917</v>
      </c>
      <c r="T158" s="236" t="s">
        <v>533</v>
      </c>
      <c r="U158" s="236" t="s">
        <v>678</v>
      </c>
      <c r="V158" s="241" t="s">
        <v>526</v>
      </c>
      <c r="W158" s="241" t="s">
        <v>526</v>
      </c>
      <c r="X158" s="236" t="s">
        <v>526</v>
      </c>
      <c r="Y158" s="236" t="s">
        <v>526</v>
      </c>
      <c r="Z158" s="327" t="s">
        <v>526</v>
      </c>
      <c r="AA158" s="327" t="s">
        <v>526</v>
      </c>
      <c r="AB158" s="328" t="s">
        <v>663</v>
      </c>
      <c r="AC158" s="243"/>
      <c r="AD158" s="244" t="s">
        <v>588</v>
      </c>
      <c r="AE158" s="329" t="s">
        <v>587</v>
      </c>
      <c r="AF158" s="246" t="s">
        <v>541</v>
      </c>
      <c r="AG158" s="247">
        <v>11266</v>
      </c>
      <c r="AH158" s="247">
        <v>3459.1099999999997</v>
      </c>
      <c r="AI158" s="248" t="s">
        <v>540</v>
      </c>
      <c r="AJ158" s="236">
        <v>2</v>
      </c>
      <c r="AK158" s="236">
        <v>0</v>
      </c>
      <c r="AL158" s="233" t="s">
        <v>564</v>
      </c>
      <c r="AM158" s="236" t="s">
        <v>527</v>
      </c>
      <c r="AN158" s="236" t="s">
        <v>527</v>
      </c>
      <c r="AO158" s="236" t="s">
        <v>527</v>
      </c>
      <c r="AP158" s="236" t="s">
        <v>526</v>
      </c>
      <c r="AQ158" s="236" t="s">
        <v>526</v>
      </c>
      <c r="AR158" s="236" t="s">
        <v>526</v>
      </c>
      <c r="AS158" s="249" t="s">
        <v>559</v>
      </c>
      <c r="AT158" s="236" t="s">
        <v>568</v>
      </c>
      <c r="AU158" s="236" t="s">
        <v>527</v>
      </c>
      <c r="AV158" s="236" t="s">
        <v>568</v>
      </c>
      <c r="AW158" s="236" t="s">
        <v>527</v>
      </c>
      <c r="AX158" s="236" t="s">
        <v>524</v>
      </c>
      <c r="AY158" s="236" t="s">
        <v>524</v>
      </c>
      <c r="AZ158" s="236" t="s">
        <v>524</v>
      </c>
      <c r="BA158" s="250">
        <v>40</v>
      </c>
      <c r="BB158" s="250">
        <v>0</v>
      </c>
      <c r="BC158" s="251" t="s">
        <v>527</v>
      </c>
      <c r="BD158" s="236" t="s">
        <v>527</v>
      </c>
      <c r="BE158" s="236" t="s">
        <v>527</v>
      </c>
      <c r="BF158" s="236" t="s">
        <v>527</v>
      </c>
      <c r="BG158" s="236" t="s">
        <v>527</v>
      </c>
      <c r="BH158" s="236" t="s">
        <v>527</v>
      </c>
      <c r="BI158" s="236" t="s">
        <v>524</v>
      </c>
      <c r="BJ158" s="252" t="s">
        <v>524</v>
      </c>
      <c r="BK158" s="253" t="s">
        <v>523</v>
      </c>
      <c r="BL158" s="236" t="s">
        <v>539</v>
      </c>
      <c r="BM158" s="236" t="s">
        <v>539</v>
      </c>
      <c r="BN158" s="236" t="s">
        <v>523</v>
      </c>
      <c r="BO158" s="236" t="s">
        <v>539</v>
      </c>
      <c r="BP158" s="249" t="s">
        <v>523</v>
      </c>
    </row>
    <row r="159" spans="1:68" s="3" customFormat="1" ht="23.25" customHeight="1">
      <c r="A159" s="91">
        <v>16001</v>
      </c>
      <c r="B159" s="173" t="s">
        <v>90</v>
      </c>
      <c r="C159" s="174">
        <v>2025</v>
      </c>
      <c r="D159" s="175" t="s">
        <v>1622</v>
      </c>
      <c r="E159" s="176" t="s">
        <v>912</v>
      </c>
      <c r="F159" s="176" t="s">
        <v>911</v>
      </c>
      <c r="G159" s="176" t="s">
        <v>90</v>
      </c>
      <c r="H159" s="168" t="s">
        <v>600</v>
      </c>
      <c r="I159" s="167">
        <v>1988</v>
      </c>
      <c r="J159" s="167"/>
      <c r="K159" s="177">
        <v>1987</v>
      </c>
      <c r="L159" s="177">
        <v>38</v>
      </c>
      <c r="M159" s="178" t="s">
        <v>656</v>
      </c>
      <c r="N159" s="179" t="s">
        <v>914</v>
      </c>
      <c r="O159" s="180" t="s">
        <v>556</v>
      </c>
      <c r="P159" s="181"/>
      <c r="Q159" s="171"/>
      <c r="R159" s="171" t="s">
        <v>546</v>
      </c>
      <c r="S159" s="179" t="s">
        <v>917</v>
      </c>
      <c r="T159" s="168" t="s">
        <v>916</v>
      </c>
      <c r="U159" s="168" t="s">
        <v>562</v>
      </c>
      <c r="V159" s="183" t="s">
        <v>526</v>
      </c>
      <c r="W159" s="183" t="s">
        <v>526</v>
      </c>
      <c r="X159" s="168" t="s">
        <v>565</v>
      </c>
      <c r="Y159" s="168" t="s">
        <v>526</v>
      </c>
      <c r="Z159" s="309" t="s">
        <v>526</v>
      </c>
      <c r="AA159" s="309" t="s">
        <v>526</v>
      </c>
      <c r="AB159" s="185" t="s">
        <v>663</v>
      </c>
      <c r="AC159" s="200"/>
      <c r="AD159" s="186" t="s">
        <v>588</v>
      </c>
      <c r="AE159" s="187" t="s">
        <v>587</v>
      </c>
      <c r="AF159" s="188" t="s">
        <v>541</v>
      </c>
      <c r="AG159" s="28">
        <v>5665</v>
      </c>
      <c r="AH159" s="189">
        <v>1687</v>
      </c>
      <c r="AI159" s="190" t="s">
        <v>529</v>
      </c>
      <c r="AJ159" s="191">
        <v>2</v>
      </c>
      <c r="AK159" s="191">
        <v>0</v>
      </c>
      <c r="AL159" s="178" t="s">
        <v>913</v>
      </c>
      <c r="AM159" s="191" t="s">
        <v>527</v>
      </c>
      <c r="AN159" s="168" t="s">
        <v>527</v>
      </c>
      <c r="AO159" s="168" t="s">
        <v>527</v>
      </c>
      <c r="AP159" s="168" t="s">
        <v>526</v>
      </c>
      <c r="AQ159" s="168" t="s">
        <v>527</v>
      </c>
      <c r="AR159" s="168" t="s">
        <v>526</v>
      </c>
      <c r="AS159" s="192" t="s">
        <v>605</v>
      </c>
      <c r="AT159" s="168" t="s">
        <v>524</v>
      </c>
      <c r="AU159" s="168" t="s">
        <v>524</v>
      </c>
      <c r="AV159" s="168" t="s">
        <v>568</v>
      </c>
      <c r="AW159" s="168" t="s">
        <v>527</v>
      </c>
      <c r="AX159" s="168" t="s">
        <v>524</v>
      </c>
      <c r="AY159" s="168" t="s">
        <v>524</v>
      </c>
      <c r="AZ159" s="168" t="s">
        <v>524</v>
      </c>
      <c r="BA159" s="193">
        <v>50</v>
      </c>
      <c r="BB159" s="193">
        <v>0</v>
      </c>
      <c r="BC159" s="194" t="s">
        <v>524</v>
      </c>
      <c r="BD159" s="168" t="s">
        <v>524</v>
      </c>
      <c r="BE159" s="168" t="s">
        <v>527</v>
      </c>
      <c r="BF159" s="168" t="s">
        <v>524</v>
      </c>
      <c r="BG159" s="168" t="s">
        <v>524</v>
      </c>
      <c r="BH159" s="168" t="s">
        <v>524</v>
      </c>
      <c r="BI159" s="168" t="s">
        <v>524</v>
      </c>
      <c r="BJ159" s="195" t="s">
        <v>524</v>
      </c>
      <c r="BK159" s="196" t="s">
        <v>539</v>
      </c>
      <c r="BL159" s="168" t="s">
        <v>523</v>
      </c>
      <c r="BM159" s="168" t="s">
        <v>523</v>
      </c>
      <c r="BN159" s="168" t="s">
        <v>523</v>
      </c>
      <c r="BO159" s="168" t="s">
        <v>523</v>
      </c>
      <c r="BP159" s="192" t="s">
        <v>523</v>
      </c>
    </row>
    <row r="160" spans="1:68" s="3" customFormat="1" ht="23.25" customHeight="1">
      <c r="A160" s="91">
        <v>16003</v>
      </c>
      <c r="B160" s="173" t="s">
        <v>88</v>
      </c>
      <c r="C160" s="174">
        <v>2025</v>
      </c>
      <c r="D160" s="175" t="s">
        <v>1623</v>
      </c>
      <c r="E160" s="176" t="s">
        <v>912</v>
      </c>
      <c r="F160" s="176" t="s">
        <v>911</v>
      </c>
      <c r="G160" s="176" t="s">
        <v>915</v>
      </c>
      <c r="H160" s="168" t="s">
        <v>600</v>
      </c>
      <c r="I160" s="167">
        <v>2009</v>
      </c>
      <c r="J160" s="167"/>
      <c r="K160" s="177">
        <v>2008</v>
      </c>
      <c r="L160" s="177">
        <v>17</v>
      </c>
      <c r="M160" s="178" t="s">
        <v>563</v>
      </c>
      <c r="N160" s="179" t="s">
        <v>914</v>
      </c>
      <c r="O160" s="180" t="s">
        <v>534</v>
      </c>
      <c r="P160" s="181"/>
      <c r="Q160" s="171"/>
      <c r="R160" s="171" t="s">
        <v>546</v>
      </c>
      <c r="S160" s="179" t="s">
        <v>917</v>
      </c>
      <c r="T160" s="168" t="s">
        <v>673</v>
      </c>
      <c r="U160" s="168" t="s">
        <v>678</v>
      </c>
      <c r="V160" s="183" t="s">
        <v>526</v>
      </c>
      <c r="W160" s="183" t="s">
        <v>526</v>
      </c>
      <c r="X160" s="168" t="s">
        <v>593</v>
      </c>
      <c r="Y160" s="168" t="s">
        <v>526</v>
      </c>
      <c r="Z160" s="309" t="s">
        <v>526</v>
      </c>
      <c r="AA160" s="309" t="s">
        <v>526</v>
      </c>
      <c r="AB160" s="185" t="s">
        <v>663</v>
      </c>
      <c r="AC160" s="200"/>
      <c r="AD160" s="186" t="s">
        <v>588</v>
      </c>
      <c r="AE160" s="187" t="s">
        <v>587</v>
      </c>
      <c r="AF160" s="188" t="s">
        <v>541</v>
      </c>
      <c r="AG160" s="28">
        <v>3700.05</v>
      </c>
      <c r="AH160" s="189">
        <v>1496.78</v>
      </c>
      <c r="AI160" s="190" t="s">
        <v>540</v>
      </c>
      <c r="AJ160" s="191">
        <v>1</v>
      </c>
      <c r="AK160" s="191">
        <v>0</v>
      </c>
      <c r="AL160" s="178" t="s">
        <v>913</v>
      </c>
      <c r="AM160" s="191" t="s">
        <v>527</v>
      </c>
      <c r="AN160" s="168" t="s">
        <v>527</v>
      </c>
      <c r="AO160" s="168" t="s">
        <v>527</v>
      </c>
      <c r="AP160" s="168" t="s">
        <v>526</v>
      </c>
      <c r="AQ160" s="168" t="s">
        <v>526</v>
      </c>
      <c r="AR160" s="168" t="s">
        <v>526</v>
      </c>
      <c r="AS160" s="192" t="s">
        <v>597</v>
      </c>
      <c r="AT160" s="168" t="s">
        <v>524</v>
      </c>
      <c r="AU160" s="168" t="s">
        <v>527</v>
      </c>
      <c r="AV160" s="168" t="s">
        <v>527</v>
      </c>
      <c r="AW160" s="168" t="s">
        <v>527</v>
      </c>
      <c r="AX160" s="168" t="s">
        <v>524</v>
      </c>
      <c r="AY160" s="168" t="s">
        <v>524</v>
      </c>
      <c r="AZ160" s="168" t="s">
        <v>524</v>
      </c>
      <c r="BA160" s="193">
        <v>21</v>
      </c>
      <c r="BB160" s="193">
        <v>0</v>
      </c>
      <c r="BC160" s="194" t="s">
        <v>526</v>
      </c>
      <c r="BD160" s="168" t="s">
        <v>527</v>
      </c>
      <c r="BE160" s="168" t="s">
        <v>527</v>
      </c>
      <c r="BF160" s="168" t="s">
        <v>527</v>
      </c>
      <c r="BG160" s="168" t="s">
        <v>527</v>
      </c>
      <c r="BH160" s="168" t="s">
        <v>524</v>
      </c>
      <c r="BI160" s="168" t="s">
        <v>524</v>
      </c>
      <c r="BJ160" s="195" t="s">
        <v>524</v>
      </c>
      <c r="BK160" s="196" t="s">
        <v>523</v>
      </c>
      <c r="BL160" s="168" t="s">
        <v>523</v>
      </c>
      <c r="BM160" s="168" t="s">
        <v>523</v>
      </c>
      <c r="BN160" s="168" t="s">
        <v>539</v>
      </c>
      <c r="BO160" s="168" t="s">
        <v>539</v>
      </c>
      <c r="BP160" s="192" t="s">
        <v>523</v>
      </c>
    </row>
    <row r="161" spans="1:68" s="3" customFormat="1" ht="23.25" customHeight="1">
      <c r="A161" s="91">
        <v>16008</v>
      </c>
      <c r="B161" s="173" t="s">
        <v>86</v>
      </c>
      <c r="C161" s="174">
        <v>2025</v>
      </c>
      <c r="D161" s="175" t="s">
        <v>1624</v>
      </c>
      <c r="E161" s="176" t="s">
        <v>912</v>
      </c>
      <c r="F161" s="176" t="s">
        <v>911</v>
      </c>
      <c r="G161" s="176" t="s">
        <v>757</v>
      </c>
      <c r="H161" s="168" t="s">
        <v>600</v>
      </c>
      <c r="I161" s="167">
        <v>2002</v>
      </c>
      <c r="J161" s="167"/>
      <c r="K161" s="177">
        <v>1978</v>
      </c>
      <c r="L161" s="177">
        <v>47</v>
      </c>
      <c r="M161" s="178" t="s">
        <v>684</v>
      </c>
      <c r="N161" s="179" t="s">
        <v>910</v>
      </c>
      <c r="O161" s="180" t="s">
        <v>534</v>
      </c>
      <c r="P161" s="181"/>
      <c r="Q161" s="171"/>
      <c r="R161" s="171" t="s">
        <v>526</v>
      </c>
      <c r="S161" s="179"/>
      <c r="T161" s="168" t="s">
        <v>533</v>
      </c>
      <c r="U161" s="168" t="s">
        <v>624</v>
      </c>
      <c r="V161" s="183" t="s">
        <v>526</v>
      </c>
      <c r="W161" s="183" t="s">
        <v>526</v>
      </c>
      <c r="X161" s="168" t="s">
        <v>526</v>
      </c>
      <c r="Y161" s="168" t="s">
        <v>527</v>
      </c>
      <c r="Z161" s="184">
        <v>0.375</v>
      </c>
      <c r="AA161" s="184">
        <v>0.66666666666666663</v>
      </c>
      <c r="AB161" s="185" t="s">
        <v>663</v>
      </c>
      <c r="AC161" s="200"/>
      <c r="AD161" s="186" t="s">
        <v>588</v>
      </c>
      <c r="AE161" s="187" t="s">
        <v>587</v>
      </c>
      <c r="AF161" s="188" t="s">
        <v>774</v>
      </c>
      <c r="AG161" s="28">
        <v>1566</v>
      </c>
      <c r="AH161" s="189">
        <v>446.4</v>
      </c>
      <c r="AI161" s="190" t="s">
        <v>601</v>
      </c>
      <c r="AJ161" s="191">
        <v>1</v>
      </c>
      <c r="AK161" s="191">
        <v>0</v>
      </c>
      <c r="AL161" s="178" t="s">
        <v>553</v>
      </c>
      <c r="AM161" s="191" t="s">
        <v>524</v>
      </c>
      <c r="AN161" s="168" t="s">
        <v>527</v>
      </c>
      <c r="AO161" s="168" t="s">
        <v>527</v>
      </c>
      <c r="AP161" s="168" t="s">
        <v>527</v>
      </c>
      <c r="AQ161" s="168" t="s">
        <v>526</v>
      </c>
      <c r="AR161" s="168" t="s">
        <v>526</v>
      </c>
      <c r="AS161" s="192" t="s">
        <v>585</v>
      </c>
      <c r="AT161" s="168" t="s">
        <v>524</v>
      </c>
      <c r="AU161" s="168" t="s">
        <v>524</v>
      </c>
      <c r="AV161" s="168" t="s">
        <v>524</v>
      </c>
      <c r="AW161" s="168" t="s">
        <v>524</v>
      </c>
      <c r="AX161" s="168" t="s">
        <v>524</v>
      </c>
      <c r="AY161" s="168" t="s">
        <v>524</v>
      </c>
      <c r="AZ161" s="168" t="s">
        <v>524</v>
      </c>
      <c r="BA161" s="193">
        <v>5</v>
      </c>
      <c r="BB161" s="193">
        <v>0</v>
      </c>
      <c r="BC161" s="194" t="s">
        <v>524</v>
      </c>
      <c r="BD161" s="168" t="s">
        <v>524</v>
      </c>
      <c r="BE161" s="168" t="s">
        <v>524</v>
      </c>
      <c r="BF161" s="168" t="s">
        <v>524</v>
      </c>
      <c r="BG161" s="168" t="s">
        <v>524</v>
      </c>
      <c r="BH161" s="168" t="s">
        <v>524</v>
      </c>
      <c r="BI161" s="168" t="s">
        <v>524</v>
      </c>
      <c r="BJ161" s="195" t="s">
        <v>524</v>
      </c>
      <c r="BK161" s="196" t="s">
        <v>523</v>
      </c>
      <c r="BL161" s="168" t="s">
        <v>523</v>
      </c>
      <c r="BM161" s="168" t="s">
        <v>523</v>
      </c>
      <c r="BN161" s="168" t="s">
        <v>523</v>
      </c>
      <c r="BO161" s="168" t="s">
        <v>539</v>
      </c>
      <c r="BP161" s="192" t="s">
        <v>523</v>
      </c>
    </row>
    <row r="162" spans="1:68" s="3" customFormat="1" ht="23.25" customHeight="1">
      <c r="A162" s="255">
        <v>16007</v>
      </c>
      <c r="B162" s="256" t="s">
        <v>87</v>
      </c>
      <c r="C162" s="257">
        <v>2025</v>
      </c>
      <c r="D162" s="258" t="s">
        <v>1625</v>
      </c>
      <c r="E162" s="259" t="s">
        <v>912</v>
      </c>
      <c r="F162" s="259" t="s">
        <v>911</v>
      </c>
      <c r="G162" s="259" t="s">
        <v>757</v>
      </c>
      <c r="H162" s="260" t="s">
        <v>600</v>
      </c>
      <c r="I162" s="261">
        <v>1992</v>
      </c>
      <c r="J162" s="261"/>
      <c r="K162" s="262">
        <v>1974</v>
      </c>
      <c r="L162" s="262">
        <v>51</v>
      </c>
      <c r="M162" s="263" t="s">
        <v>599</v>
      </c>
      <c r="N162" s="264" t="s">
        <v>910</v>
      </c>
      <c r="O162" s="265" t="s">
        <v>534</v>
      </c>
      <c r="P162" s="310"/>
      <c r="Q162" s="268"/>
      <c r="R162" s="268" t="s">
        <v>526</v>
      </c>
      <c r="S162" s="264"/>
      <c r="T162" s="260" t="s">
        <v>533</v>
      </c>
      <c r="U162" s="260" t="s">
        <v>532</v>
      </c>
      <c r="V162" s="269" t="s">
        <v>526</v>
      </c>
      <c r="W162" s="269" t="s">
        <v>526</v>
      </c>
      <c r="X162" s="260" t="s">
        <v>526</v>
      </c>
      <c r="Y162" s="260" t="s">
        <v>526</v>
      </c>
      <c r="Z162" s="270">
        <v>0.375</v>
      </c>
      <c r="AA162" s="270">
        <v>0.66666666666666663</v>
      </c>
      <c r="AB162" s="312" t="s">
        <v>663</v>
      </c>
      <c r="AC162" s="271"/>
      <c r="AD162" s="272" t="s">
        <v>588</v>
      </c>
      <c r="AE162" s="336" t="s">
        <v>587</v>
      </c>
      <c r="AF162" s="274" t="s">
        <v>530</v>
      </c>
      <c r="AG162" s="275">
        <v>1202</v>
      </c>
      <c r="AH162" s="276">
        <v>372.18</v>
      </c>
      <c r="AI162" s="277" t="s">
        <v>601</v>
      </c>
      <c r="AJ162" s="278">
        <v>1</v>
      </c>
      <c r="AK162" s="278">
        <v>0</v>
      </c>
      <c r="AL162" s="263" t="s">
        <v>553</v>
      </c>
      <c r="AM162" s="278" t="s">
        <v>524</v>
      </c>
      <c r="AN162" s="260" t="s">
        <v>527</v>
      </c>
      <c r="AO162" s="260" t="s">
        <v>527</v>
      </c>
      <c r="AP162" s="260" t="s">
        <v>527</v>
      </c>
      <c r="AQ162" s="260" t="s">
        <v>526</v>
      </c>
      <c r="AR162" s="260" t="s">
        <v>526</v>
      </c>
      <c r="AS162" s="279" t="s">
        <v>525</v>
      </c>
      <c r="AT162" s="260" t="s">
        <v>524</v>
      </c>
      <c r="AU162" s="260" t="s">
        <v>524</v>
      </c>
      <c r="AV162" s="260" t="s">
        <v>524</v>
      </c>
      <c r="AW162" s="260" t="s">
        <v>524</v>
      </c>
      <c r="AX162" s="260" t="s">
        <v>524</v>
      </c>
      <c r="AY162" s="260" t="s">
        <v>524</v>
      </c>
      <c r="AZ162" s="260" t="s">
        <v>524</v>
      </c>
      <c r="BA162" s="280">
        <v>5</v>
      </c>
      <c r="BB162" s="280">
        <v>0</v>
      </c>
      <c r="BC162" s="281" t="s">
        <v>526</v>
      </c>
      <c r="BD162" s="260" t="s">
        <v>524</v>
      </c>
      <c r="BE162" s="260" t="s">
        <v>524</v>
      </c>
      <c r="BF162" s="260" t="s">
        <v>524</v>
      </c>
      <c r="BG162" s="260" t="s">
        <v>524</v>
      </c>
      <c r="BH162" s="260" t="s">
        <v>524</v>
      </c>
      <c r="BI162" s="260" t="s">
        <v>524</v>
      </c>
      <c r="BJ162" s="282" t="s">
        <v>524</v>
      </c>
      <c r="BK162" s="283" t="s">
        <v>523</v>
      </c>
      <c r="BL162" s="260" t="s">
        <v>523</v>
      </c>
      <c r="BM162" s="260" t="s">
        <v>523</v>
      </c>
      <c r="BN162" s="260" t="s">
        <v>523</v>
      </c>
      <c r="BO162" s="260" t="s">
        <v>539</v>
      </c>
      <c r="BP162" s="279" t="s">
        <v>523</v>
      </c>
    </row>
    <row r="163" spans="1:68" s="169" customFormat="1" ht="23.25" customHeight="1">
      <c r="A163" s="284">
        <v>17028</v>
      </c>
      <c r="B163" s="285" t="s">
        <v>120</v>
      </c>
      <c r="C163" s="174">
        <v>2025</v>
      </c>
      <c r="D163" s="175" t="s">
        <v>909</v>
      </c>
      <c r="E163" s="176" t="s">
        <v>759</v>
      </c>
      <c r="F163" s="176" t="s">
        <v>862</v>
      </c>
      <c r="G163" s="176" t="s">
        <v>861</v>
      </c>
      <c r="H163" s="191" t="s">
        <v>600</v>
      </c>
      <c r="I163" s="177">
        <v>1995</v>
      </c>
      <c r="J163" s="177"/>
      <c r="K163" s="177">
        <v>1995</v>
      </c>
      <c r="L163" s="177">
        <v>30</v>
      </c>
      <c r="M163" s="174" t="s">
        <v>557</v>
      </c>
      <c r="N163" s="286" t="s">
        <v>860</v>
      </c>
      <c r="O163" s="180" t="s">
        <v>556</v>
      </c>
      <c r="P163" s="287"/>
      <c r="Q163" s="180"/>
      <c r="R163" s="180" t="s">
        <v>546</v>
      </c>
      <c r="S163" s="286" t="s">
        <v>730</v>
      </c>
      <c r="T163" s="191" t="s">
        <v>533</v>
      </c>
      <c r="U163" s="191" t="s">
        <v>624</v>
      </c>
      <c r="V163" s="288" t="s">
        <v>526</v>
      </c>
      <c r="W163" s="288" t="s">
        <v>526</v>
      </c>
      <c r="X163" s="191" t="s">
        <v>526</v>
      </c>
      <c r="Y163" s="191" t="s">
        <v>526</v>
      </c>
      <c r="Z163" s="289">
        <v>0.3125</v>
      </c>
      <c r="AA163" s="290" t="s">
        <v>871</v>
      </c>
      <c r="AB163" s="291" t="s">
        <v>750</v>
      </c>
      <c r="AC163" s="291"/>
      <c r="AD163" s="292" t="s">
        <v>859</v>
      </c>
      <c r="AE163" s="291" t="s">
        <v>587</v>
      </c>
      <c r="AF163" s="294" t="s">
        <v>541</v>
      </c>
      <c r="AG163" s="189">
        <v>13300</v>
      </c>
      <c r="AH163" s="189">
        <v>1699.3</v>
      </c>
      <c r="AI163" s="190" t="s">
        <v>601</v>
      </c>
      <c r="AJ163" s="191">
        <v>1</v>
      </c>
      <c r="AK163" s="191">
        <v>0</v>
      </c>
      <c r="AL163" s="174" t="s">
        <v>528</v>
      </c>
      <c r="AM163" s="191" t="s">
        <v>527</v>
      </c>
      <c r="AN163" s="191" t="s">
        <v>527</v>
      </c>
      <c r="AO163" s="191" t="s">
        <v>527</v>
      </c>
      <c r="AP163" s="191" t="s">
        <v>527</v>
      </c>
      <c r="AQ163" s="191" t="s">
        <v>527</v>
      </c>
      <c r="AR163" s="191" t="s">
        <v>526</v>
      </c>
      <c r="AS163" s="295" t="s">
        <v>585</v>
      </c>
      <c r="AT163" s="191" t="s">
        <v>524</v>
      </c>
      <c r="AU163" s="191" t="s">
        <v>524</v>
      </c>
      <c r="AV163" s="191" t="s">
        <v>527</v>
      </c>
      <c r="AW163" s="191" t="s">
        <v>524</v>
      </c>
      <c r="AX163" s="191" t="s">
        <v>524</v>
      </c>
      <c r="AY163" s="191" t="s">
        <v>524</v>
      </c>
      <c r="AZ163" s="191" t="s">
        <v>524</v>
      </c>
      <c r="BA163" s="296">
        <v>28</v>
      </c>
      <c r="BB163" s="296">
        <v>0</v>
      </c>
      <c r="BC163" s="297" t="s">
        <v>526</v>
      </c>
      <c r="BD163" s="297" t="s">
        <v>526</v>
      </c>
      <c r="BE163" s="297" t="s">
        <v>526</v>
      </c>
      <c r="BF163" s="191" t="s">
        <v>524</v>
      </c>
      <c r="BG163" s="191" t="s">
        <v>524</v>
      </c>
      <c r="BH163" s="191" t="s">
        <v>524</v>
      </c>
      <c r="BI163" s="191" t="s">
        <v>527</v>
      </c>
      <c r="BJ163" s="298" t="s">
        <v>527</v>
      </c>
      <c r="BK163" s="299" t="s">
        <v>539</v>
      </c>
      <c r="BL163" s="191" t="s">
        <v>523</v>
      </c>
      <c r="BM163" s="191" t="s">
        <v>523</v>
      </c>
      <c r="BN163" s="191" t="s">
        <v>523</v>
      </c>
      <c r="BO163" s="191" t="s">
        <v>539</v>
      </c>
      <c r="BP163" s="295" t="s">
        <v>523</v>
      </c>
    </row>
    <row r="164" spans="1:68" s="39" customFormat="1" ht="23.25" customHeight="1">
      <c r="A164" s="91">
        <v>17001</v>
      </c>
      <c r="B164" s="173" t="s">
        <v>142</v>
      </c>
      <c r="C164" s="174">
        <v>2025</v>
      </c>
      <c r="D164" s="175" t="s">
        <v>908</v>
      </c>
      <c r="E164" s="176" t="s">
        <v>759</v>
      </c>
      <c r="F164" s="176" t="s">
        <v>862</v>
      </c>
      <c r="G164" s="176" t="s">
        <v>861</v>
      </c>
      <c r="H164" s="168" t="s">
        <v>600</v>
      </c>
      <c r="I164" s="167">
        <v>1956</v>
      </c>
      <c r="J164" s="167"/>
      <c r="K164" s="177">
        <v>1978</v>
      </c>
      <c r="L164" s="177">
        <v>47</v>
      </c>
      <c r="M164" s="178" t="s">
        <v>548</v>
      </c>
      <c r="N164" s="179" t="s">
        <v>860</v>
      </c>
      <c r="O164" s="180" t="s">
        <v>534</v>
      </c>
      <c r="P164" s="181"/>
      <c r="Q164" s="171"/>
      <c r="R164" s="171" t="s">
        <v>546</v>
      </c>
      <c r="S164" s="179" t="s">
        <v>730</v>
      </c>
      <c r="T164" s="168" t="s">
        <v>533</v>
      </c>
      <c r="U164" s="168" t="s">
        <v>698</v>
      </c>
      <c r="V164" s="183" t="s">
        <v>526</v>
      </c>
      <c r="W164" s="183" t="s">
        <v>526</v>
      </c>
      <c r="X164" s="168" t="s">
        <v>526</v>
      </c>
      <c r="Y164" s="168" t="s">
        <v>527</v>
      </c>
      <c r="Z164" s="300">
        <v>0.3125</v>
      </c>
      <c r="AA164" s="301" t="s">
        <v>871</v>
      </c>
      <c r="AB164" s="200" t="s">
        <v>750</v>
      </c>
      <c r="AC164" s="200"/>
      <c r="AD164" s="186" t="s">
        <v>859</v>
      </c>
      <c r="AE164" s="200" t="s">
        <v>587</v>
      </c>
      <c r="AF164" s="188" t="s">
        <v>541</v>
      </c>
      <c r="AG164" s="28">
        <v>2135.41</v>
      </c>
      <c r="AH164" s="189">
        <v>1338.26</v>
      </c>
      <c r="AI164" s="190" t="s">
        <v>529</v>
      </c>
      <c r="AJ164" s="191">
        <v>2</v>
      </c>
      <c r="AK164" s="191">
        <v>0</v>
      </c>
      <c r="AL164" s="178" t="s">
        <v>560</v>
      </c>
      <c r="AM164" s="191" t="s">
        <v>527</v>
      </c>
      <c r="AN164" s="168" t="s">
        <v>527</v>
      </c>
      <c r="AO164" s="168" t="s">
        <v>527</v>
      </c>
      <c r="AP164" s="168" t="s">
        <v>527</v>
      </c>
      <c r="AQ164" s="168" t="s">
        <v>527</v>
      </c>
      <c r="AR164" s="168" t="s">
        <v>526</v>
      </c>
      <c r="AS164" s="192" t="s">
        <v>559</v>
      </c>
      <c r="AT164" s="168" t="s">
        <v>524</v>
      </c>
      <c r="AU164" s="168" t="s">
        <v>524</v>
      </c>
      <c r="AV164" s="168" t="s">
        <v>527</v>
      </c>
      <c r="AW164" s="168" t="s">
        <v>524</v>
      </c>
      <c r="AX164" s="168" t="s">
        <v>524</v>
      </c>
      <c r="AY164" s="168" t="s">
        <v>524</v>
      </c>
      <c r="AZ164" s="168" t="s">
        <v>524</v>
      </c>
      <c r="BA164" s="193">
        <v>5</v>
      </c>
      <c r="BB164" s="193">
        <v>0</v>
      </c>
      <c r="BC164" s="194" t="s">
        <v>526</v>
      </c>
      <c r="BD164" s="194" t="s">
        <v>527</v>
      </c>
      <c r="BE164" s="194" t="s">
        <v>524</v>
      </c>
      <c r="BF164" s="168" t="s">
        <v>524</v>
      </c>
      <c r="BG164" s="168" t="s">
        <v>524</v>
      </c>
      <c r="BH164" s="168" t="s">
        <v>524</v>
      </c>
      <c r="BI164" s="168" t="s">
        <v>527</v>
      </c>
      <c r="BJ164" s="195" t="s">
        <v>527</v>
      </c>
      <c r="BK164" s="196" t="s">
        <v>539</v>
      </c>
      <c r="BL164" s="168" t="s">
        <v>523</v>
      </c>
      <c r="BM164" s="168" t="s">
        <v>523</v>
      </c>
      <c r="BN164" s="168" t="s">
        <v>523</v>
      </c>
      <c r="BO164" s="168" t="s">
        <v>539</v>
      </c>
      <c r="BP164" s="192" t="s">
        <v>523</v>
      </c>
    </row>
    <row r="165" spans="1:68" s="39" customFormat="1" ht="23.25" customHeight="1">
      <c r="A165" s="91">
        <v>17023</v>
      </c>
      <c r="B165" s="173" t="s">
        <v>907</v>
      </c>
      <c r="C165" s="174">
        <v>2025</v>
      </c>
      <c r="D165" s="175" t="s">
        <v>906</v>
      </c>
      <c r="E165" s="176" t="s">
        <v>759</v>
      </c>
      <c r="F165" s="176" t="s">
        <v>862</v>
      </c>
      <c r="G165" s="176" t="s">
        <v>861</v>
      </c>
      <c r="H165" s="168" t="s">
        <v>600</v>
      </c>
      <c r="I165" s="167">
        <v>2021</v>
      </c>
      <c r="J165" s="167"/>
      <c r="K165" s="177">
        <v>2021</v>
      </c>
      <c r="L165" s="177">
        <v>4</v>
      </c>
      <c r="M165" s="178" t="s">
        <v>575</v>
      </c>
      <c r="N165" s="179" t="s">
        <v>860</v>
      </c>
      <c r="O165" s="180" t="s">
        <v>534</v>
      </c>
      <c r="P165" s="181"/>
      <c r="Q165" s="171"/>
      <c r="R165" s="171" t="s">
        <v>546</v>
      </c>
      <c r="S165" s="179" t="s">
        <v>730</v>
      </c>
      <c r="T165" s="168" t="s">
        <v>533</v>
      </c>
      <c r="U165" s="168" t="s">
        <v>678</v>
      </c>
      <c r="V165" s="183" t="s">
        <v>526</v>
      </c>
      <c r="W165" s="183" t="s">
        <v>555</v>
      </c>
      <c r="X165" s="168" t="s">
        <v>526</v>
      </c>
      <c r="Y165" s="168" t="s">
        <v>526</v>
      </c>
      <c r="Z165" s="300">
        <v>0.3125</v>
      </c>
      <c r="AA165" s="301" t="s">
        <v>871</v>
      </c>
      <c r="AB165" s="200" t="s">
        <v>750</v>
      </c>
      <c r="AC165" s="200"/>
      <c r="AD165" s="186" t="s">
        <v>859</v>
      </c>
      <c r="AE165" s="201" t="s">
        <v>587</v>
      </c>
      <c r="AF165" s="188" t="s">
        <v>541</v>
      </c>
      <c r="AG165" s="28">
        <v>4170</v>
      </c>
      <c r="AH165" s="189">
        <v>1308</v>
      </c>
      <c r="AI165" s="190" t="s">
        <v>540</v>
      </c>
      <c r="AJ165" s="191">
        <v>1</v>
      </c>
      <c r="AK165" s="191">
        <v>0</v>
      </c>
      <c r="AL165" s="178" t="s">
        <v>528</v>
      </c>
      <c r="AM165" s="191" t="s">
        <v>527</v>
      </c>
      <c r="AN165" s="168" t="s">
        <v>527</v>
      </c>
      <c r="AO165" s="168" t="s">
        <v>527</v>
      </c>
      <c r="AP165" s="168" t="s">
        <v>527</v>
      </c>
      <c r="AQ165" s="168" t="s">
        <v>527</v>
      </c>
      <c r="AR165" s="168" t="s">
        <v>526</v>
      </c>
      <c r="AS165" s="192" t="s">
        <v>585</v>
      </c>
      <c r="AT165" s="168" t="s">
        <v>524</v>
      </c>
      <c r="AU165" s="168" t="s">
        <v>524</v>
      </c>
      <c r="AV165" s="168" t="s">
        <v>527</v>
      </c>
      <c r="AW165" s="168" t="s">
        <v>524</v>
      </c>
      <c r="AX165" s="168" t="s">
        <v>524</v>
      </c>
      <c r="AY165" s="168" t="s">
        <v>524</v>
      </c>
      <c r="AZ165" s="168" t="s">
        <v>524</v>
      </c>
      <c r="BA165" s="193">
        <v>30</v>
      </c>
      <c r="BB165" s="193">
        <v>1</v>
      </c>
      <c r="BC165" s="194" t="s">
        <v>526</v>
      </c>
      <c r="BD165" s="168" t="s">
        <v>526</v>
      </c>
      <c r="BE165" s="168" t="s">
        <v>526</v>
      </c>
      <c r="BF165" s="168" t="s">
        <v>527</v>
      </c>
      <c r="BG165" s="168" t="s">
        <v>527</v>
      </c>
      <c r="BH165" s="168" t="s">
        <v>524</v>
      </c>
      <c r="BI165" s="168" t="s">
        <v>527</v>
      </c>
      <c r="BJ165" s="195" t="s">
        <v>527</v>
      </c>
      <c r="BK165" s="196" t="s">
        <v>523</v>
      </c>
      <c r="BL165" s="168" t="s">
        <v>539</v>
      </c>
      <c r="BM165" s="168" t="s">
        <v>523</v>
      </c>
      <c r="BN165" s="168" t="s">
        <v>523</v>
      </c>
      <c r="BO165" s="168" t="s">
        <v>539</v>
      </c>
      <c r="BP165" s="192" t="s">
        <v>523</v>
      </c>
    </row>
    <row r="166" spans="1:68" s="39" customFormat="1" ht="23.25" customHeight="1">
      <c r="A166" s="91">
        <v>17007</v>
      </c>
      <c r="B166" s="173" t="s">
        <v>137</v>
      </c>
      <c r="C166" s="174">
        <v>2025</v>
      </c>
      <c r="D166" s="175" t="s">
        <v>905</v>
      </c>
      <c r="E166" s="176" t="s">
        <v>759</v>
      </c>
      <c r="F166" s="176" t="s">
        <v>862</v>
      </c>
      <c r="G166" s="176" t="s">
        <v>861</v>
      </c>
      <c r="H166" s="168" t="s">
        <v>600</v>
      </c>
      <c r="I166" s="167">
        <v>1964</v>
      </c>
      <c r="J166" s="167"/>
      <c r="K166" s="177">
        <v>2015</v>
      </c>
      <c r="L166" s="177">
        <v>10</v>
      </c>
      <c r="M166" s="178" t="s">
        <v>659</v>
      </c>
      <c r="N166" s="179" t="s">
        <v>860</v>
      </c>
      <c r="O166" s="180" t="s">
        <v>534</v>
      </c>
      <c r="P166" s="181"/>
      <c r="Q166" s="171"/>
      <c r="R166" s="171" t="s">
        <v>546</v>
      </c>
      <c r="S166" s="179" t="s">
        <v>730</v>
      </c>
      <c r="T166" s="168" t="s">
        <v>533</v>
      </c>
      <c r="U166" s="168" t="s">
        <v>562</v>
      </c>
      <c r="V166" s="183" t="s">
        <v>526</v>
      </c>
      <c r="W166" s="183" t="s">
        <v>526</v>
      </c>
      <c r="X166" s="168" t="s">
        <v>526</v>
      </c>
      <c r="Y166" s="168" t="s">
        <v>526</v>
      </c>
      <c r="Z166" s="300">
        <v>0.3125</v>
      </c>
      <c r="AA166" s="184">
        <v>0.79166666666666663</v>
      </c>
      <c r="AB166" s="200" t="s">
        <v>663</v>
      </c>
      <c r="AC166" s="200"/>
      <c r="AD166" s="186" t="s">
        <v>859</v>
      </c>
      <c r="AE166" s="201" t="s">
        <v>587</v>
      </c>
      <c r="AF166" s="188" t="s">
        <v>541</v>
      </c>
      <c r="AG166" s="28">
        <v>6923</v>
      </c>
      <c r="AH166" s="189">
        <v>1247</v>
      </c>
      <c r="AI166" s="190" t="s">
        <v>601</v>
      </c>
      <c r="AJ166" s="191">
        <v>1</v>
      </c>
      <c r="AK166" s="191">
        <v>0</v>
      </c>
      <c r="AL166" s="178" t="s">
        <v>528</v>
      </c>
      <c r="AM166" s="191" t="s">
        <v>527</v>
      </c>
      <c r="AN166" s="168" t="s">
        <v>527</v>
      </c>
      <c r="AO166" s="168" t="s">
        <v>527</v>
      </c>
      <c r="AP166" s="168" t="s">
        <v>526</v>
      </c>
      <c r="AQ166" s="168" t="s">
        <v>526</v>
      </c>
      <c r="AR166" s="168" t="s">
        <v>526</v>
      </c>
      <c r="AS166" s="192" t="s">
        <v>559</v>
      </c>
      <c r="AT166" s="168" t="s">
        <v>524</v>
      </c>
      <c r="AU166" s="168" t="s">
        <v>524</v>
      </c>
      <c r="AV166" s="168" t="s">
        <v>527</v>
      </c>
      <c r="AW166" s="168" t="s">
        <v>568</v>
      </c>
      <c r="AX166" s="168" t="s">
        <v>524</v>
      </c>
      <c r="AY166" s="168" t="s">
        <v>524</v>
      </c>
      <c r="AZ166" s="168" t="s">
        <v>524</v>
      </c>
      <c r="BA166" s="193">
        <v>20</v>
      </c>
      <c r="BB166" s="193">
        <v>0</v>
      </c>
      <c r="BC166" s="194" t="s">
        <v>526</v>
      </c>
      <c r="BD166" s="168" t="s">
        <v>524</v>
      </c>
      <c r="BE166" s="168" t="s">
        <v>524</v>
      </c>
      <c r="BF166" s="168" t="s">
        <v>524</v>
      </c>
      <c r="BG166" s="168" t="s">
        <v>524</v>
      </c>
      <c r="BH166" s="168" t="s">
        <v>524</v>
      </c>
      <c r="BI166" s="168" t="s">
        <v>527</v>
      </c>
      <c r="BJ166" s="195" t="s">
        <v>527</v>
      </c>
      <c r="BK166" s="196" t="s">
        <v>523</v>
      </c>
      <c r="BL166" s="168" t="s">
        <v>539</v>
      </c>
      <c r="BM166" s="168" t="s">
        <v>523</v>
      </c>
      <c r="BN166" s="168" t="s">
        <v>523</v>
      </c>
      <c r="BO166" s="168" t="s">
        <v>539</v>
      </c>
      <c r="BP166" s="192" t="s">
        <v>523</v>
      </c>
    </row>
    <row r="167" spans="1:68" s="39" customFormat="1" ht="23.25" customHeight="1">
      <c r="A167" s="91">
        <v>17031</v>
      </c>
      <c r="B167" s="173" t="s">
        <v>117</v>
      </c>
      <c r="C167" s="174">
        <v>2025</v>
      </c>
      <c r="D167" s="175" t="s">
        <v>904</v>
      </c>
      <c r="E167" s="176" t="s">
        <v>759</v>
      </c>
      <c r="F167" s="176" t="s">
        <v>862</v>
      </c>
      <c r="G167" s="176" t="s">
        <v>861</v>
      </c>
      <c r="H167" s="168" t="s">
        <v>600</v>
      </c>
      <c r="I167" s="167">
        <v>1958</v>
      </c>
      <c r="J167" s="167"/>
      <c r="K167" s="177">
        <v>1990</v>
      </c>
      <c r="L167" s="177">
        <v>35</v>
      </c>
      <c r="M167" s="178" t="s">
        <v>684</v>
      </c>
      <c r="N167" s="179" t="s">
        <v>860</v>
      </c>
      <c r="O167" s="180" t="s">
        <v>556</v>
      </c>
      <c r="P167" s="181"/>
      <c r="Q167" s="171"/>
      <c r="R167" s="171" t="s">
        <v>546</v>
      </c>
      <c r="S167" s="179" t="s">
        <v>730</v>
      </c>
      <c r="T167" s="168" t="s">
        <v>533</v>
      </c>
      <c r="U167" s="168" t="s">
        <v>624</v>
      </c>
      <c r="V167" s="183" t="s">
        <v>526</v>
      </c>
      <c r="W167" s="216" t="s">
        <v>555</v>
      </c>
      <c r="X167" s="208" t="s">
        <v>881</v>
      </c>
      <c r="Y167" s="168" t="s">
        <v>526</v>
      </c>
      <c r="Z167" s="300">
        <v>0.3125</v>
      </c>
      <c r="AA167" s="301" t="s">
        <v>1734</v>
      </c>
      <c r="AB167" s="200" t="s">
        <v>750</v>
      </c>
      <c r="AC167" s="200"/>
      <c r="AD167" s="186" t="s">
        <v>859</v>
      </c>
      <c r="AE167" s="201" t="s">
        <v>587</v>
      </c>
      <c r="AF167" s="188" t="s">
        <v>541</v>
      </c>
      <c r="AG167" s="28">
        <v>5389</v>
      </c>
      <c r="AH167" s="189">
        <v>1197.4099999999999</v>
      </c>
      <c r="AI167" s="190" t="s">
        <v>540</v>
      </c>
      <c r="AJ167" s="191">
        <v>1</v>
      </c>
      <c r="AK167" s="191">
        <v>0</v>
      </c>
      <c r="AL167" s="178" t="s">
        <v>528</v>
      </c>
      <c r="AM167" s="191" t="s">
        <v>527</v>
      </c>
      <c r="AN167" s="168" t="s">
        <v>527</v>
      </c>
      <c r="AO167" s="168" t="s">
        <v>527</v>
      </c>
      <c r="AP167" s="168" t="s">
        <v>527</v>
      </c>
      <c r="AQ167" s="168" t="s">
        <v>527</v>
      </c>
      <c r="AR167" s="168" t="s">
        <v>526</v>
      </c>
      <c r="AS167" s="192" t="s">
        <v>585</v>
      </c>
      <c r="AT167" s="168" t="s">
        <v>524</v>
      </c>
      <c r="AU167" s="168" t="s">
        <v>524</v>
      </c>
      <c r="AV167" s="168" t="s">
        <v>527</v>
      </c>
      <c r="AW167" s="168" t="s">
        <v>524</v>
      </c>
      <c r="AX167" s="168" t="s">
        <v>524</v>
      </c>
      <c r="AY167" s="168" t="s">
        <v>524</v>
      </c>
      <c r="AZ167" s="168" t="s">
        <v>524</v>
      </c>
      <c r="BA167" s="193">
        <v>16</v>
      </c>
      <c r="BB167" s="193">
        <v>0</v>
      </c>
      <c r="BC167" s="194" t="s">
        <v>526</v>
      </c>
      <c r="BD167" s="168" t="s">
        <v>526</v>
      </c>
      <c r="BE167" s="168" t="s">
        <v>526</v>
      </c>
      <c r="BF167" s="168" t="s">
        <v>524</v>
      </c>
      <c r="BG167" s="168" t="s">
        <v>524</v>
      </c>
      <c r="BH167" s="168" t="s">
        <v>524</v>
      </c>
      <c r="BI167" s="168" t="s">
        <v>527</v>
      </c>
      <c r="BJ167" s="195" t="s">
        <v>527</v>
      </c>
      <c r="BK167" s="196" t="s">
        <v>539</v>
      </c>
      <c r="BL167" s="168" t="s">
        <v>523</v>
      </c>
      <c r="BM167" s="168" t="s">
        <v>523</v>
      </c>
      <c r="BN167" s="168" t="s">
        <v>523</v>
      </c>
      <c r="BO167" s="168" t="s">
        <v>539</v>
      </c>
      <c r="BP167" s="192" t="s">
        <v>523</v>
      </c>
    </row>
    <row r="168" spans="1:68" s="39" customFormat="1" ht="23.25" customHeight="1">
      <c r="A168" s="91">
        <v>17024</v>
      </c>
      <c r="B168" s="173" t="s">
        <v>124</v>
      </c>
      <c r="C168" s="174">
        <v>2025</v>
      </c>
      <c r="D168" s="175" t="s">
        <v>796</v>
      </c>
      <c r="E168" s="176" t="s">
        <v>759</v>
      </c>
      <c r="F168" s="176" t="s">
        <v>862</v>
      </c>
      <c r="G168" s="176" t="s">
        <v>861</v>
      </c>
      <c r="H168" s="168" t="s">
        <v>600</v>
      </c>
      <c r="I168" s="167">
        <v>1952</v>
      </c>
      <c r="J168" s="167"/>
      <c r="K168" s="177">
        <v>2002</v>
      </c>
      <c r="L168" s="177">
        <v>23</v>
      </c>
      <c r="M168" s="178" t="s">
        <v>563</v>
      </c>
      <c r="N168" s="179" t="s">
        <v>860</v>
      </c>
      <c r="O168" s="180" t="s">
        <v>666</v>
      </c>
      <c r="P168" s="181">
        <v>18006</v>
      </c>
      <c r="Q168" s="182" t="s">
        <v>903</v>
      </c>
      <c r="R168" s="171" t="s">
        <v>546</v>
      </c>
      <c r="S168" s="179" t="s">
        <v>730</v>
      </c>
      <c r="T168" s="168" t="s">
        <v>533</v>
      </c>
      <c r="U168" s="168" t="s">
        <v>678</v>
      </c>
      <c r="V168" s="183" t="s">
        <v>526</v>
      </c>
      <c r="W168" s="183" t="s">
        <v>526</v>
      </c>
      <c r="X168" s="168" t="s">
        <v>531</v>
      </c>
      <c r="Y168" s="168" t="s">
        <v>526</v>
      </c>
      <c r="Z168" s="300">
        <v>0.3125</v>
      </c>
      <c r="AA168" s="301" t="s">
        <v>871</v>
      </c>
      <c r="AB168" s="200" t="s">
        <v>750</v>
      </c>
      <c r="AC168" s="200"/>
      <c r="AD168" s="186" t="s">
        <v>859</v>
      </c>
      <c r="AE168" s="201" t="s">
        <v>587</v>
      </c>
      <c r="AF168" s="188" t="s">
        <v>541</v>
      </c>
      <c r="AG168" s="28">
        <v>5950</v>
      </c>
      <c r="AH168" s="189">
        <v>1182.43</v>
      </c>
      <c r="AI168" s="190" t="s">
        <v>540</v>
      </c>
      <c r="AJ168" s="191">
        <v>1</v>
      </c>
      <c r="AK168" s="191">
        <v>0</v>
      </c>
      <c r="AL168" s="178" t="s">
        <v>528</v>
      </c>
      <c r="AM168" s="191" t="s">
        <v>527</v>
      </c>
      <c r="AN168" s="168" t="s">
        <v>527</v>
      </c>
      <c r="AO168" s="168" t="s">
        <v>527</v>
      </c>
      <c r="AP168" s="168" t="s">
        <v>527</v>
      </c>
      <c r="AQ168" s="168" t="s">
        <v>527</v>
      </c>
      <c r="AR168" s="168" t="s">
        <v>526</v>
      </c>
      <c r="AS168" s="192" t="s">
        <v>559</v>
      </c>
      <c r="AT168" s="168" t="s">
        <v>524</v>
      </c>
      <c r="AU168" s="168" t="s">
        <v>524</v>
      </c>
      <c r="AV168" s="168" t="s">
        <v>527</v>
      </c>
      <c r="AW168" s="168" t="s">
        <v>524</v>
      </c>
      <c r="AX168" s="168" t="s">
        <v>524</v>
      </c>
      <c r="AY168" s="168" t="s">
        <v>524</v>
      </c>
      <c r="AZ168" s="168" t="s">
        <v>524</v>
      </c>
      <c r="BA168" s="193">
        <v>10</v>
      </c>
      <c r="BB168" s="193">
        <v>0</v>
      </c>
      <c r="BC168" s="194" t="s">
        <v>526</v>
      </c>
      <c r="BD168" s="168" t="s">
        <v>526</v>
      </c>
      <c r="BE168" s="168" t="s">
        <v>526</v>
      </c>
      <c r="BF168" s="168" t="s">
        <v>524</v>
      </c>
      <c r="BG168" s="168" t="s">
        <v>527</v>
      </c>
      <c r="BH168" s="168" t="s">
        <v>524</v>
      </c>
      <c r="BI168" s="168" t="s">
        <v>527</v>
      </c>
      <c r="BJ168" s="195" t="s">
        <v>527</v>
      </c>
      <c r="BK168" s="196" t="s">
        <v>523</v>
      </c>
      <c r="BL168" s="168" t="s">
        <v>523</v>
      </c>
      <c r="BM168" s="168" t="s">
        <v>523</v>
      </c>
      <c r="BN168" s="168" t="s">
        <v>523</v>
      </c>
      <c r="BO168" s="168" t="s">
        <v>539</v>
      </c>
      <c r="BP168" s="192" t="s">
        <v>523</v>
      </c>
    </row>
    <row r="169" spans="1:68" s="39" customFormat="1" ht="23.25" customHeight="1">
      <c r="A169" s="91">
        <v>17010</v>
      </c>
      <c r="B169" s="173" t="s">
        <v>134</v>
      </c>
      <c r="C169" s="174">
        <v>2025</v>
      </c>
      <c r="D169" s="175" t="s">
        <v>902</v>
      </c>
      <c r="E169" s="176" t="s">
        <v>759</v>
      </c>
      <c r="F169" s="176" t="s">
        <v>862</v>
      </c>
      <c r="G169" s="176" t="s">
        <v>861</v>
      </c>
      <c r="H169" s="168" t="s">
        <v>600</v>
      </c>
      <c r="I169" s="167">
        <v>1948</v>
      </c>
      <c r="J169" s="167"/>
      <c r="K169" s="177">
        <v>1979</v>
      </c>
      <c r="L169" s="177">
        <v>46</v>
      </c>
      <c r="M169" s="178" t="s">
        <v>536</v>
      </c>
      <c r="N169" s="179" t="s">
        <v>860</v>
      </c>
      <c r="O169" s="180" t="s">
        <v>534</v>
      </c>
      <c r="P169" s="181"/>
      <c r="Q169" s="171"/>
      <c r="R169" s="171" t="s">
        <v>546</v>
      </c>
      <c r="S169" s="179" t="s">
        <v>730</v>
      </c>
      <c r="T169" s="168" t="s">
        <v>533</v>
      </c>
      <c r="U169" s="168" t="s">
        <v>532</v>
      </c>
      <c r="V169" s="183" t="s">
        <v>526</v>
      </c>
      <c r="W169" s="183" t="s">
        <v>526</v>
      </c>
      <c r="X169" s="168" t="s">
        <v>593</v>
      </c>
      <c r="Y169" s="168" t="s">
        <v>527</v>
      </c>
      <c r="Z169" s="300">
        <v>0.3125</v>
      </c>
      <c r="AA169" s="301" t="s">
        <v>1735</v>
      </c>
      <c r="AB169" s="200" t="s">
        <v>1736</v>
      </c>
      <c r="AC169" s="200"/>
      <c r="AD169" s="186" t="s">
        <v>859</v>
      </c>
      <c r="AE169" s="201" t="s">
        <v>587</v>
      </c>
      <c r="AF169" s="188" t="s">
        <v>541</v>
      </c>
      <c r="AG169" s="28">
        <v>2713</v>
      </c>
      <c r="AH169" s="189">
        <v>1158.78</v>
      </c>
      <c r="AI169" s="190" t="s">
        <v>529</v>
      </c>
      <c r="AJ169" s="191">
        <v>2</v>
      </c>
      <c r="AK169" s="191">
        <v>0</v>
      </c>
      <c r="AL169" s="178" t="s">
        <v>657</v>
      </c>
      <c r="AM169" s="191" t="s">
        <v>527</v>
      </c>
      <c r="AN169" s="168" t="s">
        <v>527</v>
      </c>
      <c r="AO169" s="168" t="s">
        <v>527</v>
      </c>
      <c r="AP169" s="168" t="s">
        <v>527</v>
      </c>
      <c r="AQ169" s="168" t="s">
        <v>527</v>
      </c>
      <c r="AR169" s="168" t="s">
        <v>526</v>
      </c>
      <c r="AS169" s="192" t="s">
        <v>559</v>
      </c>
      <c r="AT169" s="168" t="s">
        <v>524</v>
      </c>
      <c r="AU169" s="168" t="s">
        <v>524</v>
      </c>
      <c r="AV169" s="168" t="s">
        <v>527</v>
      </c>
      <c r="AW169" s="168" t="s">
        <v>524</v>
      </c>
      <c r="AX169" s="168" t="s">
        <v>524</v>
      </c>
      <c r="AY169" s="168" t="s">
        <v>524</v>
      </c>
      <c r="AZ169" s="168" t="s">
        <v>524</v>
      </c>
      <c r="BA169" s="193">
        <v>0</v>
      </c>
      <c r="BB169" s="193">
        <v>0</v>
      </c>
      <c r="BC169" s="194" t="s">
        <v>526</v>
      </c>
      <c r="BD169" s="168" t="s">
        <v>527</v>
      </c>
      <c r="BE169" s="168" t="s">
        <v>524</v>
      </c>
      <c r="BF169" s="168" t="s">
        <v>524</v>
      </c>
      <c r="BG169" s="168" t="s">
        <v>524</v>
      </c>
      <c r="BH169" s="168" t="s">
        <v>524</v>
      </c>
      <c r="BI169" s="168" t="s">
        <v>527</v>
      </c>
      <c r="BJ169" s="195" t="s">
        <v>527</v>
      </c>
      <c r="BK169" s="196" t="s">
        <v>523</v>
      </c>
      <c r="BL169" s="168" t="s">
        <v>523</v>
      </c>
      <c r="BM169" s="168" t="s">
        <v>523</v>
      </c>
      <c r="BN169" s="168" t="s">
        <v>523</v>
      </c>
      <c r="BO169" s="168" t="s">
        <v>539</v>
      </c>
      <c r="BP169" s="192" t="s">
        <v>523</v>
      </c>
    </row>
    <row r="170" spans="1:68" s="39" customFormat="1" ht="23.25" customHeight="1">
      <c r="A170" s="91">
        <v>17025</v>
      </c>
      <c r="B170" s="173" t="s">
        <v>123</v>
      </c>
      <c r="C170" s="174">
        <v>2025</v>
      </c>
      <c r="D170" s="175" t="s">
        <v>901</v>
      </c>
      <c r="E170" s="176" t="s">
        <v>759</v>
      </c>
      <c r="F170" s="176" t="s">
        <v>862</v>
      </c>
      <c r="G170" s="176" t="s">
        <v>861</v>
      </c>
      <c r="H170" s="168" t="s">
        <v>600</v>
      </c>
      <c r="I170" s="167">
        <v>1955</v>
      </c>
      <c r="J170" s="167"/>
      <c r="K170" s="177">
        <v>1997</v>
      </c>
      <c r="L170" s="177">
        <v>28</v>
      </c>
      <c r="M170" s="178" t="s">
        <v>563</v>
      </c>
      <c r="N170" s="179" t="s">
        <v>860</v>
      </c>
      <c r="O170" s="180" t="s">
        <v>556</v>
      </c>
      <c r="P170" s="181"/>
      <c r="Q170" s="171"/>
      <c r="R170" s="171" t="s">
        <v>546</v>
      </c>
      <c r="S170" s="179" t="s">
        <v>730</v>
      </c>
      <c r="T170" s="168" t="s">
        <v>533</v>
      </c>
      <c r="U170" s="168" t="s">
        <v>562</v>
      </c>
      <c r="V170" s="183" t="s">
        <v>526</v>
      </c>
      <c r="W170" s="183" t="s">
        <v>526</v>
      </c>
      <c r="X170" s="168" t="s">
        <v>526</v>
      </c>
      <c r="Y170" s="168" t="s">
        <v>526</v>
      </c>
      <c r="Z170" s="300">
        <v>0.3125</v>
      </c>
      <c r="AA170" s="300">
        <v>0.79166666666666663</v>
      </c>
      <c r="AB170" s="200" t="s">
        <v>663</v>
      </c>
      <c r="AC170" s="200"/>
      <c r="AD170" s="186" t="s">
        <v>859</v>
      </c>
      <c r="AE170" s="201" t="s">
        <v>587</v>
      </c>
      <c r="AF170" s="188" t="s">
        <v>541</v>
      </c>
      <c r="AG170" s="28">
        <v>6744</v>
      </c>
      <c r="AH170" s="189">
        <v>1140.99</v>
      </c>
      <c r="AI170" s="190" t="s">
        <v>540</v>
      </c>
      <c r="AJ170" s="191">
        <v>1</v>
      </c>
      <c r="AK170" s="191">
        <v>0</v>
      </c>
      <c r="AL170" s="178" t="s">
        <v>528</v>
      </c>
      <c r="AM170" s="191" t="s">
        <v>527</v>
      </c>
      <c r="AN170" s="168" t="s">
        <v>527</v>
      </c>
      <c r="AO170" s="168" t="s">
        <v>527</v>
      </c>
      <c r="AP170" s="168" t="s">
        <v>527</v>
      </c>
      <c r="AQ170" s="168" t="s">
        <v>527</v>
      </c>
      <c r="AR170" s="168" t="s">
        <v>526</v>
      </c>
      <c r="AS170" s="192" t="s">
        <v>585</v>
      </c>
      <c r="AT170" s="168" t="s">
        <v>524</v>
      </c>
      <c r="AU170" s="168" t="s">
        <v>524</v>
      </c>
      <c r="AV170" s="168" t="s">
        <v>527</v>
      </c>
      <c r="AW170" s="168" t="s">
        <v>524</v>
      </c>
      <c r="AX170" s="168" t="s">
        <v>524</v>
      </c>
      <c r="AY170" s="168" t="s">
        <v>524</v>
      </c>
      <c r="AZ170" s="168" t="s">
        <v>524</v>
      </c>
      <c r="BA170" s="193">
        <v>16</v>
      </c>
      <c r="BB170" s="193">
        <v>2</v>
      </c>
      <c r="BC170" s="194" t="s">
        <v>526</v>
      </c>
      <c r="BD170" s="168" t="s">
        <v>526</v>
      </c>
      <c r="BE170" s="168" t="s">
        <v>526</v>
      </c>
      <c r="BF170" s="168" t="s">
        <v>524</v>
      </c>
      <c r="BG170" s="168" t="s">
        <v>524</v>
      </c>
      <c r="BH170" s="168" t="s">
        <v>524</v>
      </c>
      <c r="BI170" s="168" t="s">
        <v>527</v>
      </c>
      <c r="BJ170" s="195" t="s">
        <v>527</v>
      </c>
      <c r="BK170" s="196" t="s">
        <v>539</v>
      </c>
      <c r="BL170" s="168" t="s">
        <v>523</v>
      </c>
      <c r="BM170" s="168" t="s">
        <v>523</v>
      </c>
      <c r="BN170" s="168" t="s">
        <v>523</v>
      </c>
      <c r="BO170" s="168" t="s">
        <v>539</v>
      </c>
      <c r="BP170" s="192" t="s">
        <v>523</v>
      </c>
    </row>
    <row r="171" spans="1:68" s="39" customFormat="1" ht="23.25" customHeight="1">
      <c r="A171" s="91">
        <v>17026</v>
      </c>
      <c r="B171" s="173" t="s">
        <v>122</v>
      </c>
      <c r="C171" s="174">
        <v>2025</v>
      </c>
      <c r="D171" s="175" t="s">
        <v>900</v>
      </c>
      <c r="E171" s="176" t="s">
        <v>759</v>
      </c>
      <c r="F171" s="176" t="s">
        <v>862</v>
      </c>
      <c r="G171" s="176" t="s">
        <v>861</v>
      </c>
      <c r="H171" s="168" t="s">
        <v>600</v>
      </c>
      <c r="I171" s="167">
        <v>1955</v>
      </c>
      <c r="J171" s="167"/>
      <c r="K171" s="177">
        <v>1976</v>
      </c>
      <c r="L171" s="177">
        <v>49</v>
      </c>
      <c r="M171" s="178" t="s">
        <v>563</v>
      </c>
      <c r="N171" s="179" t="s">
        <v>860</v>
      </c>
      <c r="O171" s="180" t="s">
        <v>556</v>
      </c>
      <c r="P171" s="181"/>
      <c r="Q171" s="171"/>
      <c r="R171" s="171" t="s">
        <v>546</v>
      </c>
      <c r="S171" s="179" t="s">
        <v>730</v>
      </c>
      <c r="T171" s="168" t="s">
        <v>533</v>
      </c>
      <c r="U171" s="168" t="s">
        <v>698</v>
      </c>
      <c r="V171" s="183" t="s">
        <v>526</v>
      </c>
      <c r="W171" s="183" t="s">
        <v>526</v>
      </c>
      <c r="X171" s="168" t="s">
        <v>593</v>
      </c>
      <c r="Y171" s="168" t="s">
        <v>526</v>
      </c>
      <c r="Z171" s="300">
        <v>0.3125</v>
      </c>
      <c r="AA171" s="184">
        <v>0.77083333333333337</v>
      </c>
      <c r="AB171" s="200" t="s">
        <v>663</v>
      </c>
      <c r="AC171" s="200"/>
      <c r="AD171" s="186" t="s">
        <v>859</v>
      </c>
      <c r="AE171" s="201" t="s">
        <v>587</v>
      </c>
      <c r="AF171" s="188" t="s">
        <v>541</v>
      </c>
      <c r="AG171" s="28">
        <v>3737</v>
      </c>
      <c r="AH171" s="189">
        <v>1092.95</v>
      </c>
      <c r="AI171" s="190" t="s">
        <v>529</v>
      </c>
      <c r="AJ171" s="191">
        <v>1</v>
      </c>
      <c r="AK171" s="191">
        <v>0</v>
      </c>
      <c r="AL171" s="178" t="s">
        <v>553</v>
      </c>
      <c r="AM171" s="191" t="s">
        <v>524</v>
      </c>
      <c r="AN171" s="168" t="s">
        <v>527</v>
      </c>
      <c r="AO171" s="168" t="s">
        <v>527</v>
      </c>
      <c r="AP171" s="168" t="s">
        <v>527</v>
      </c>
      <c r="AQ171" s="168" t="s">
        <v>527</v>
      </c>
      <c r="AR171" s="168" t="s">
        <v>526</v>
      </c>
      <c r="AS171" s="192" t="s">
        <v>585</v>
      </c>
      <c r="AT171" s="168" t="s">
        <v>524</v>
      </c>
      <c r="AU171" s="168" t="s">
        <v>524</v>
      </c>
      <c r="AV171" s="168" t="s">
        <v>527</v>
      </c>
      <c r="AW171" s="168" t="s">
        <v>527</v>
      </c>
      <c r="AX171" s="168" t="s">
        <v>524</v>
      </c>
      <c r="AY171" s="168" t="s">
        <v>524</v>
      </c>
      <c r="AZ171" s="168" t="s">
        <v>524</v>
      </c>
      <c r="BA171" s="193">
        <v>0</v>
      </c>
      <c r="BB171" s="193">
        <v>0</v>
      </c>
      <c r="BC171" s="194" t="s">
        <v>526</v>
      </c>
      <c r="BD171" s="168" t="s">
        <v>526</v>
      </c>
      <c r="BE171" s="168" t="s">
        <v>526</v>
      </c>
      <c r="BF171" s="168" t="s">
        <v>524</v>
      </c>
      <c r="BG171" s="168" t="s">
        <v>524</v>
      </c>
      <c r="BH171" s="168" t="s">
        <v>524</v>
      </c>
      <c r="BI171" s="168" t="s">
        <v>527</v>
      </c>
      <c r="BJ171" s="195" t="s">
        <v>527</v>
      </c>
      <c r="BK171" s="196" t="s">
        <v>523</v>
      </c>
      <c r="BL171" s="168" t="s">
        <v>523</v>
      </c>
      <c r="BM171" s="168" t="s">
        <v>523</v>
      </c>
      <c r="BN171" s="168" t="s">
        <v>523</v>
      </c>
      <c r="BO171" s="168" t="s">
        <v>539</v>
      </c>
      <c r="BP171" s="192" t="s">
        <v>523</v>
      </c>
    </row>
    <row r="172" spans="1:68" s="39" customFormat="1" ht="23.25" customHeight="1">
      <c r="A172" s="91">
        <v>17008</v>
      </c>
      <c r="B172" s="173" t="s">
        <v>136</v>
      </c>
      <c r="C172" s="174">
        <v>2025</v>
      </c>
      <c r="D172" s="175" t="s">
        <v>770</v>
      </c>
      <c r="E172" s="176" t="s">
        <v>759</v>
      </c>
      <c r="F172" s="176" t="s">
        <v>862</v>
      </c>
      <c r="G172" s="176" t="s">
        <v>861</v>
      </c>
      <c r="H172" s="168" t="s">
        <v>600</v>
      </c>
      <c r="I172" s="167">
        <v>1964</v>
      </c>
      <c r="J172" s="167"/>
      <c r="K172" s="177">
        <v>2003</v>
      </c>
      <c r="L172" s="177">
        <v>22</v>
      </c>
      <c r="M172" s="178" t="s">
        <v>659</v>
      </c>
      <c r="N172" s="179" t="s">
        <v>860</v>
      </c>
      <c r="O172" s="180" t="s">
        <v>666</v>
      </c>
      <c r="P172" s="181">
        <v>18003</v>
      </c>
      <c r="Q172" s="182" t="s">
        <v>899</v>
      </c>
      <c r="R172" s="171" t="s">
        <v>546</v>
      </c>
      <c r="S172" s="179" t="s">
        <v>730</v>
      </c>
      <c r="T172" s="168" t="s">
        <v>533</v>
      </c>
      <c r="U172" s="168" t="s">
        <v>562</v>
      </c>
      <c r="V172" s="183" t="s">
        <v>526</v>
      </c>
      <c r="W172" s="183" t="s">
        <v>526</v>
      </c>
      <c r="X172" s="168" t="s">
        <v>526</v>
      </c>
      <c r="Y172" s="168" t="s">
        <v>526</v>
      </c>
      <c r="Z172" s="300">
        <v>0.3125</v>
      </c>
      <c r="AA172" s="301" t="s">
        <v>898</v>
      </c>
      <c r="AB172" s="200" t="s">
        <v>750</v>
      </c>
      <c r="AC172" s="200"/>
      <c r="AD172" s="186" t="s">
        <v>859</v>
      </c>
      <c r="AE172" s="200" t="s">
        <v>587</v>
      </c>
      <c r="AF172" s="188" t="s">
        <v>541</v>
      </c>
      <c r="AG172" s="28">
        <v>3300</v>
      </c>
      <c r="AH172" s="189">
        <v>989.18</v>
      </c>
      <c r="AI172" s="190" t="s">
        <v>601</v>
      </c>
      <c r="AJ172" s="191">
        <v>1</v>
      </c>
      <c r="AK172" s="191">
        <v>0</v>
      </c>
      <c r="AL172" s="178" t="s">
        <v>528</v>
      </c>
      <c r="AM172" s="191" t="s">
        <v>527</v>
      </c>
      <c r="AN172" s="168" t="s">
        <v>527</v>
      </c>
      <c r="AO172" s="168" t="s">
        <v>527</v>
      </c>
      <c r="AP172" s="168" t="s">
        <v>526</v>
      </c>
      <c r="AQ172" s="168" t="s">
        <v>526</v>
      </c>
      <c r="AR172" s="168" t="s">
        <v>526</v>
      </c>
      <c r="AS172" s="192" t="s">
        <v>559</v>
      </c>
      <c r="AT172" s="168" t="s">
        <v>524</v>
      </c>
      <c r="AU172" s="168" t="s">
        <v>524</v>
      </c>
      <c r="AV172" s="168" t="s">
        <v>527</v>
      </c>
      <c r="AW172" s="168" t="s">
        <v>524</v>
      </c>
      <c r="AX172" s="168" t="s">
        <v>524</v>
      </c>
      <c r="AY172" s="168" t="s">
        <v>524</v>
      </c>
      <c r="AZ172" s="168" t="s">
        <v>524</v>
      </c>
      <c r="BA172" s="193">
        <v>13</v>
      </c>
      <c r="BB172" s="193">
        <v>0</v>
      </c>
      <c r="BC172" s="194" t="s">
        <v>526</v>
      </c>
      <c r="BD172" s="168" t="s">
        <v>527</v>
      </c>
      <c r="BE172" s="168" t="s">
        <v>524</v>
      </c>
      <c r="BF172" s="168" t="s">
        <v>524</v>
      </c>
      <c r="BG172" s="168" t="s">
        <v>527</v>
      </c>
      <c r="BH172" s="168" t="s">
        <v>524</v>
      </c>
      <c r="BI172" s="168" t="s">
        <v>527</v>
      </c>
      <c r="BJ172" s="195" t="s">
        <v>527</v>
      </c>
      <c r="BK172" s="196" t="s">
        <v>539</v>
      </c>
      <c r="BL172" s="168" t="s">
        <v>523</v>
      </c>
      <c r="BM172" s="168" t="s">
        <v>523</v>
      </c>
      <c r="BN172" s="168" t="s">
        <v>523</v>
      </c>
      <c r="BO172" s="168" t="s">
        <v>539</v>
      </c>
      <c r="BP172" s="192" t="s">
        <v>523</v>
      </c>
    </row>
    <row r="173" spans="1:68" s="39" customFormat="1" ht="23.25" customHeight="1">
      <c r="A173" s="91">
        <v>17014</v>
      </c>
      <c r="B173" s="173" t="s">
        <v>130</v>
      </c>
      <c r="C173" s="174">
        <v>2025</v>
      </c>
      <c r="D173" s="175" t="s">
        <v>897</v>
      </c>
      <c r="E173" s="176" t="s">
        <v>759</v>
      </c>
      <c r="F173" s="176" t="s">
        <v>862</v>
      </c>
      <c r="G173" s="176" t="s">
        <v>861</v>
      </c>
      <c r="H173" s="168" t="s">
        <v>600</v>
      </c>
      <c r="I173" s="167">
        <v>1953</v>
      </c>
      <c r="J173" s="167"/>
      <c r="K173" s="177">
        <v>2001</v>
      </c>
      <c r="L173" s="177">
        <v>24</v>
      </c>
      <c r="M173" s="178" t="s">
        <v>658</v>
      </c>
      <c r="N173" s="179" t="s">
        <v>860</v>
      </c>
      <c r="O173" s="180" t="s">
        <v>666</v>
      </c>
      <c r="P173" s="181">
        <v>18005</v>
      </c>
      <c r="Q173" s="182" t="s">
        <v>896</v>
      </c>
      <c r="R173" s="171" t="s">
        <v>546</v>
      </c>
      <c r="S173" s="179" t="s">
        <v>730</v>
      </c>
      <c r="T173" s="168" t="s">
        <v>533</v>
      </c>
      <c r="U173" s="168" t="s">
        <v>562</v>
      </c>
      <c r="V173" s="183" t="s">
        <v>526</v>
      </c>
      <c r="W173" s="183" t="s">
        <v>526</v>
      </c>
      <c r="X173" s="168" t="s">
        <v>876</v>
      </c>
      <c r="Y173" s="168" t="s">
        <v>526</v>
      </c>
      <c r="Z173" s="300">
        <v>0.3125</v>
      </c>
      <c r="AA173" s="301" t="s">
        <v>895</v>
      </c>
      <c r="AB173" s="200" t="s">
        <v>663</v>
      </c>
      <c r="AC173" s="200"/>
      <c r="AD173" s="186" t="s">
        <v>859</v>
      </c>
      <c r="AE173" s="200" t="s">
        <v>587</v>
      </c>
      <c r="AF173" s="188" t="s">
        <v>541</v>
      </c>
      <c r="AG173" s="28">
        <v>3707</v>
      </c>
      <c r="AH173" s="189">
        <v>985.94</v>
      </c>
      <c r="AI173" s="190" t="s">
        <v>601</v>
      </c>
      <c r="AJ173" s="191">
        <v>1</v>
      </c>
      <c r="AK173" s="191">
        <v>0</v>
      </c>
      <c r="AL173" s="178" t="s">
        <v>528</v>
      </c>
      <c r="AM173" s="191" t="s">
        <v>527</v>
      </c>
      <c r="AN173" s="168" t="s">
        <v>527</v>
      </c>
      <c r="AO173" s="168" t="s">
        <v>527</v>
      </c>
      <c r="AP173" s="168" t="s">
        <v>527</v>
      </c>
      <c r="AQ173" s="168" t="s">
        <v>527</v>
      </c>
      <c r="AR173" s="168" t="s">
        <v>526</v>
      </c>
      <c r="AS173" s="192" t="s">
        <v>585</v>
      </c>
      <c r="AT173" s="168" t="s">
        <v>524</v>
      </c>
      <c r="AU173" s="168" t="s">
        <v>524</v>
      </c>
      <c r="AV173" s="168" t="s">
        <v>527</v>
      </c>
      <c r="AW173" s="168" t="s">
        <v>524</v>
      </c>
      <c r="AX173" s="168" t="s">
        <v>524</v>
      </c>
      <c r="AY173" s="168" t="s">
        <v>524</v>
      </c>
      <c r="AZ173" s="168" t="s">
        <v>524</v>
      </c>
      <c r="BA173" s="193">
        <v>18</v>
      </c>
      <c r="BB173" s="193">
        <v>0</v>
      </c>
      <c r="BC173" s="194" t="s">
        <v>526</v>
      </c>
      <c r="BD173" s="168" t="s">
        <v>526</v>
      </c>
      <c r="BE173" s="168" t="s">
        <v>526</v>
      </c>
      <c r="BF173" s="168" t="s">
        <v>527</v>
      </c>
      <c r="BG173" s="168" t="s">
        <v>524</v>
      </c>
      <c r="BH173" s="168" t="s">
        <v>524</v>
      </c>
      <c r="BI173" s="168" t="s">
        <v>527</v>
      </c>
      <c r="BJ173" s="195" t="s">
        <v>527</v>
      </c>
      <c r="BK173" s="196" t="s">
        <v>523</v>
      </c>
      <c r="BL173" s="168" t="s">
        <v>523</v>
      </c>
      <c r="BM173" s="168" t="s">
        <v>523</v>
      </c>
      <c r="BN173" s="168" t="s">
        <v>523</v>
      </c>
      <c r="BO173" s="168" t="s">
        <v>539</v>
      </c>
      <c r="BP173" s="192" t="s">
        <v>523</v>
      </c>
    </row>
    <row r="174" spans="1:68" s="39" customFormat="1" ht="23.25" customHeight="1">
      <c r="A174" s="91">
        <v>17013</v>
      </c>
      <c r="B174" s="173" t="s">
        <v>131</v>
      </c>
      <c r="C174" s="174">
        <v>2025</v>
      </c>
      <c r="D174" s="175" t="s">
        <v>814</v>
      </c>
      <c r="E174" s="176" t="s">
        <v>759</v>
      </c>
      <c r="F174" s="176" t="s">
        <v>862</v>
      </c>
      <c r="G174" s="176" t="s">
        <v>861</v>
      </c>
      <c r="H174" s="168" t="s">
        <v>600</v>
      </c>
      <c r="I174" s="167">
        <v>1962</v>
      </c>
      <c r="J174" s="167"/>
      <c r="K174" s="177">
        <v>2010</v>
      </c>
      <c r="L174" s="177">
        <v>15</v>
      </c>
      <c r="M174" s="178" t="s">
        <v>656</v>
      </c>
      <c r="N174" s="179" t="s">
        <v>860</v>
      </c>
      <c r="O174" s="180" t="s">
        <v>666</v>
      </c>
      <c r="P174" s="181">
        <v>18004</v>
      </c>
      <c r="Q174" s="182" t="s">
        <v>894</v>
      </c>
      <c r="R174" s="171" t="s">
        <v>546</v>
      </c>
      <c r="S174" s="179" t="s">
        <v>730</v>
      </c>
      <c r="T174" s="168" t="s">
        <v>533</v>
      </c>
      <c r="U174" s="168" t="s">
        <v>562</v>
      </c>
      <c r="V174" s="183" t="s">
        <v>526</v>
      </c>
      <c r="W174" s="183" t="s">
        <v>526</v>
      </c>
      <c r="X174" s="168" t="s">
        <v>526</v>
      </c>
      <c r="Y174" s="168" t="s">
        <v>526</v>
      </c>
      <c r="Z174" s="300">
        <v>0.3125</v>
      </c>
      <c r="AA174" s="301" t="s">
        <v>893</v>
      </c>
      <c r="AB174" s="200" t="s">
        <v>750</v>
      </c>
      <c r="AC174" s="200"/>
      <c r="AD174" s="186" t="s">
        <v>859</v>
      </c>
      <c r="AE174" s="201" t="s">
        <v>587</v>
      </c>
      <c r="AF174" s="188" t="s">
        <v>541</v>
      </c>
      <c r="AG174" s="28">
        <v>3991</v>
      </c>
      <c r="AH174" s="189">
        <v>943.22</v>
      </c>
      <c r="AI174" s="190" t="s">
        <v>540</v>
      </c>
      <c r="AJ174" s="191">
        <v>1</v>
      </c>
      <c r="AK174" s="191">
        <v>0</v>
      </c>
      <c r="AL174" s="178" t="s">
        <v>528</v>
      </c>
      <c r="AM174" s="191" t="s">
        <v>527</v>
      </c>
      <c r="AN174" s="168" t="s">
        <v>527</v>
      </c>
      <c r="AO174" s="168" t="s">
        <v>527</v>
      </c>
      <c r="AP174" s="168" t="s">
        <v>526</v>
      </c>
      <c r="AQ174" s="168" t="s">
        <v>526</v>
      </c>
      <c r="AR174" s="168" t="s">
        <v>526</v>
      </c>
      <c r="AS174" s="192" t="s">
        <v>559</v>
      </c>
      <c r="AT174" s="168" t="s">
        <v>524</v>
      </c>
      <c r="AU174" s="168" t="s">
        <v>524</v>
      </c>
      <c r="AV174" s="168" t="s">
        <v>527</v>
      </c>
      <c r="AW174" s="168" t="s">
        <v>524</v>
      </c>
      <c r="AX174" s="168" t="s">
        <v>524</v>
      </c>
      <c r="AY174" s="168" t="s">
        <v>524</v>
      </c>
      <c r="AZ174" s="168" t="s">
        <v>524</v>
      </c>
      <c r="BA174" s="193">
        <v>20</v>
      </c>
      <c r="BB174" s="193">
        <v>1</v>
      </c>
      <c r="BC174" s="194" t="s">
        <v>526</v>
      </c>
      <c r="BD174" s="168" t="s">
        <v>524</v>
      </c>
      <c r="BE174" s="168" t="s">
        <v>524</v>
      </c>
      <c r="BF174" s="168" t="s">
        <v>524</v>
      </c>
      <c r="BG174" s="168" t="s">
        <v>527</v>
      </c>
      <c r="BH174" s="168" t="s">
        <v>524</v>
      </c>
      <c r="BI174" s="168" t="s">
        <v>527</v>
      </c>
      <c r="BJ174" s="195" t="s">
        <v>527</v>
      </c>
      <c r="BK174" s="196" t="s">
        <v>523</v>
      </c>
      <c r="BL174" s="168" t="s">
        <v>523</v>
      </c>
      <c r="BM174" s="168" t="s">
        <v>539</v>
      </c>
      <c r="BN174" s="168" t="s">
        <v>523</v>
      </c>
      <c r="BO174" s="168" t="s">
        <v>539</v>
      </c>
      <c r="BP174" s="192" t="s">
        <v>523</v>
      </c>
    </row>
    <row r="175" spans="1:68" s="39" customFormat="1" ht="23.25" customHeight="1">
      <c r="A175" s="91">
        <v>17005</v>
      </c>
      <c r="B175" s="173" t="s">
        <v>455</v>
      </c>
      <c r="C175" s="174">
        <v>2025</v>
      </c>
      <c r="D175" s="175" t="s">
        <v>892</v>
      </c>
      <c r="E175" s="176" t="s">
        <v>759</v>
      </c>
      <c r="F175" s="176" t="s">
        <v>862</v>
      </c>
      <c r="G175" s="176" t="s">
        <v>861</v>
      </c>
      <c r="H175" s="168" t="s">
        <v>600</v>
      </c>
      <c r="I175" s="341">
        <v>2019</v>
      </c>
      <c r="J175" s="341"/>
      <c r="K175" s="177">
        <v>2018</v>
      </c>
      <c r="L175" s="177">
        <v>7</v>
      </c>
      <c r="M175" s="178" t="s">
        <v>659</v>
      </c>
      <c r="N175" s="179" t="s">
        <v>860</v>
      </c>
      <c r="O175" s="180" t="s">
        <v>666</v>
      </c>
      <c r="P175" s="198">
        <v>1009</v>
      </c>
      <c r="Q175" s="199" t="s">
        <v>59</v>
      </c>
      <c r="R175" s="171" t="s">
        <v>546</v>
      </c>
      <c r="S175" s="179" t="s">
        <v>730</v>
      </c>
      <c r="T175" s="168" t="s">
        <v>533</v>
      </c>
      <c r="U175" s="168" t="s">
        <v>562</v>
      </c>
      <c r="V175" s="183" t="s">
        <v>891</v>
      </c>
      <c r="W175" s="183" t="s">
        <v>526</v>
      </c>
      <c r="X175" s="168" t="s">
        <v>876</v>
      </c>
      <c r="Y175" s="168" t="s">
        <v>526</v>
      </c>
      <c r="Z175" s="300">
        <v>0.3125</v>
      </c>
      <c r="AA175" s="184">
        <v>0.77083333333333337</v>
      </c>
      <c r="AB175" s="200" t="s">
        <v>663</v>
      </c>
      <c r="AC175" s="200"/>
      <c r="AD175" s="186" t="s">
        <v>859</v>
      </c>
      <c r="AE175" s="201" t="s">
        <v>587</v>
      </c>
      <c r="AF175" s="188" t="s">
        <v>541</v>
      </c>
      <c r="AG175" s="28">
        <v>6033.72</v>
      </c>
      <c r="AH175" s="189">
        <v>894.65</v>
      </c>
      <c r="AI175" s="190" t="s">
        <v>540</v>
      </c>
      <c r="AJ175" s="191">
        <v>1</v>
      </c>
      <c r="AK175" s="191">
        <v>0</v>
      </c>
      <c r="AL175" s="178" t="s">
        <v>528</v>
      </c>
      <c r="AM175" s="191" t="s">
        <v>527</v>
      </c>
      <c r="AN175" s="168" t="s">
        <v>527</v>
      </c>
      <c r="AO175" s="168" t="s">
        <v>527</v>
      </c>
      <c r="AP175" s="168" t="s">
        <v>526</v>
      </c>
      <c r="AQ175" s="168" t="s">
        <v>526</v>
      </c>
      <c r="AR175" s="168" t="s">
        <v>526</v>
      </c>
      <c r="AS175" s="192" t="s">
        <v>559</v>
      </c>
      <c r="AT175" s="168" t="s">
        <v>527</v>
      </c>
      <c r="AU175" s="168" t="s">
        <v>524</v>
      </c>
      <c r="AV175" s="168" t="s">
        <v>527</v>
      </c>
      <c r="AW175" s="168" t="s">
        <v>524</v>
      </c>
      <c r="AX175" s="168" t="s">
        <v>527</v>
      </c>
      <c r="AY175" s="168" t="s">
        <v>524</v>
      </c>
      <c r="AZ175" s="168" t="s">
        <v>524</v>
      </c>
      <c r="BA175" s="193">
        <v>15</v>
      </c>
      <c r="BB175" s="193">
        <v>0</v>
      </c>
      <c r="BC175" s="194" t="s">
        <v>526</v>
      </c>
      <c r="BD175" s="168" t="s">
        <v>524</v>
      </c>
      <c r="BE175" s="168" t="s">
        <v>524</v>
      </c>
      <c r="BF175" s="168" t="s">
        <v>524</v>
      </c>
      <c r="BG175" s="168" t="s">
        <v>524</v>
      </c>
      <c r="BH175" s="168" t="s">
        <v>524</v>
      </c>
      <c r="BI175" s="168" t="s">
        <v>527</v>
      </c>
      <c r="BJ175" s="195" t="s">
        <v>527</v>
      </c>
      <c r="BK175" s="196" t="s">
        <v>523</v>
      </c>
      <c r="BL175" s="168" t="s">
        <v>539</v>
      </c>
      <c r="BM175" s="168" t="s">
        <v>523</v>
      </c>
      <c r="BN175" s="168" t="s">
        <v>523</v>
      </c>
      <c r="BO175" s="168" t="s">
        <v>539</v>
      </c>
      <c r="BP175" s="192" t="s">
        <v>523</v>
      </c>
    </row>
    <row r="176" spans="1:68" s="39" customFormat="1" ht="23.25" customHeight="1">
      <c r="A176" s="91">
        <v>17015</v>
      </c>
      <c r="B176" s="173" t="s">
        <v>129</v>
      </c>
      <c r="C176" s="174">
        <v>2025</v>
      </c>
      <c r="D176" s="175" t="s">
        <v>889</v>
      </c>
      <c r="E176" s="176" t="s">
        <v>759</v>
      </c>
      <c r="F176" s="176" t="s">
        <v>862</v>
      </c>
      <c r="G176" s="176" t="s">
        <v>861</v>
      </c>
      <c r="H176" s="168" t="s">
        <v>600</v>
      </c>
      <c r="I176" s="167">
        <v>1955</v>
      </c>
      <c r="J176" s="167"/>
      <c r="K176" s="177">
        <v>1981</v>
      </c>
      <c r="L176" s="177">
        <v>44</v>
      </c>
      <c r="M176" s="178" t="s">
        <v>658</v>
      </c>
      <c r="N176" s="179" t="s">
        <v>860</v>
      </c>
      <c r="O176" s="180" t="s">
        <v>534</v>
      </c>
      <c r="P176" s="181"/>
      <c r="Q176" s="171"/>
      <c r="R176" s="171" t="s">
        <v>546</v>
      </c>
      <c r="S176" s="179" t="s">
        <v>730</v>
      </c>
      <c r="T176" s="168" t="s">
        <v>533</v>
      </c>
      <c r="U176" s="168" t="s">
        <v>562</v>
      </c>
      <c r="V176" s="183" t="s">
        <v>609</v>
      </c>
      <c r="W176" s="183" t="s">
        <v>526</v>
      </c>
      <c r="X176" s="168" t="s">
        <v>876</v>
      </c>
      <c r="Y176" s="168" t="s">
        <v>526</v>
      </c>
      <c r="Z176" s="300">
        <v>0.3125</v>
      </c>
      <c r="AA176" s="301" t="s">
        <v>871</v>
      </c>
      <c r="AB176" s="200" t="s">
        <v>750</v>
      </c>
      <c r="AC176" s="200"/>
      <c r="AD176" s="186" t="s">
        <v>859</v>
      </c>
      <c r="AE176" s="201" t="s">
        <v>587</v>
      </c>
      <c r="AF176" s="188" t="s">
        <v>541</v>
      </c>
      <c r="AG176" s="28">
        <v>2916</v>
      </c>
      <c r="AH176" s="189">
        <v>863.73</v>
      </c>
      <c r="AI176" s="190" t="s">
        <v>540</v>
      </c>
      <c r="AJ176" s="191">
        <v>1</v>
      </c>
      <c r="AK176" s="191">
        <v>0</v>
      </c>
      <c r="AL176" s="178" t="s">
        <v>528</v>
      </c>
      <c r="AM176" s="191" t="s">
        <v>527</v>
      </c>
      <c r="AN176" s="168" t="s">
        <v>527</v>
      </c>
      <c r="AO176" s="168" t="s">
        <v>527</v>
      </c>
      <c r="AP176" s="168" t="s">
        <v>527</v>
      </c>
      <c r="AQ176" s="168" t="s">
        <v>527</v>
      </c>
      <c r="AR176" s="168" t="s">
        <v>526</v>
      </c>
      <c r="AS176" s="192" t="s">
        <v>585</v>
      </c>
      <c r="AT176" s="168" t="s">
        <v>524</v>
      </c>
      <c r="AU176" s="168" t="s">
        <v>524</v>
      </c>
      <c r="AV176" s="168" t="s">
        <v>527</v>
      </c>
      <c r="AW176" s="168" t="s">
        <v>527</v>
      </c>
      <c r="AX176" s="168" t="s">
        <v>524</v>
      </c>
      <c r="AY176" s="168" t="s">
        <v>524</v>
      </c>
      <c r="AZ176" s="168" t="s">
        <v>524</v>
      </c>
      <c r="BA176" s="193">
        <v>0</v>
      </c>
      <c r="BB176" s="193">
        <v>0</v>
      </c>
      <c r="BC176" s="194" t="s">
        <v>526</v>
      </c>
      <c r="BD176" s="168" t="s">
        <v>526</v>
      </c>
      <c r="BE176" s="168" t="s">
        <v>526</v>
      </c>
      <c r="BF176" s="168" t="s">
        <v>524</v>
      </c>
      <c r="BG176" s="168" t="s">
        <v>524</v>
      </c>
      <c r="BH176" s="168" t="s">
        <v>524</v>
      </c>
      <c r="BI176" s="168" t="s">
        <v>527</v>
      </c>
      <c r="BJ176" s="195" t="s">
        <v>527</v>
      </c>
      <c r="BK176" s="196" t="s">
        <v>539</v>
      </c>
      <c r="BL176" s="168" t="s">
        <v>523</v>
      </c>
      <c r="BM176" s="168" t="s">
        <v>523</v>
      </c>
      <c r="BN176" s="168" t="s">
        <v>523</v>
      </c>
      <c r="BO176" s="168" t="s">
        <v>539</v>
      </c>
      <c r="BP176" s="192" t="s">
        <v>523</v>
      </c>
    </row>
    <row r="177" spans="1:68" s="39" customFormat="1" ht="23.25" customHeight="1">
      <c r="A177" s="91">
        <v>17030</v>
      </c>
      <c r="B177" s="173" t="s">
        <v>118</v>
      </c>
      <c r="C177" s="174">
        <v>2025</v>
      </c>
      <c r="D177" s="175" t="s">
        <v>888</v>
      </c>
      <c r="E177" s="176" t="s">
        <v>759</v>
      </c>
      <c r="F177" s="176" t="s">
        <v>862</v>
      </c>
      <c r="G177" s="176" t="s">
        <v>861</v>
      </c>
      <c r="H177" s="168" t="s">
        <v>600</v>
      </c>
      <c r="I177" s="167">
        <v>1962</v>
      </c>
      <c r="J177" s="167"/>
      <c r="K177" s="177">
        <v>1983</v>
      </c>
      <c r="L177" s="177">
        <v>42</v>
      </c>
      <c r="M177" s="178" t="s">
        <v>557</v>
      </c>
      <c r="N177" s="179" t="s">
        <v>860</v>
      </c>
      <c r="O177" s="180" t="s">
        <v>556</v>
      </c>
      <c r="P177" s="181"/>
      <c r="Q177" s="171"/>
      <c r="R177" s="171" t="s">
        <v>546</v>
      </c>
      <c r="S177" s="179" t="s">
        <v>730</v>
      </c>
      <c r="T177" s="168" t="s">
        <v>533</v>
      </c>
      <c r="U177" s="168" t="s">
        <v>624</v>
      </c>
      <c r="V177" s="183" t="s">
        <v>526</v>
      </c>
      <c r="W177" s="183" t="s">
        <v>526</v>
      </c>
      <c r="X177" s="168" t="s">
        <v>526</v>
      </c>
      <c r="Y177" s="168" t="s">
        <v>526</v>
      </c>
      <c r="Z177" s="300">
        <v>0.35416666666666669</v>
      </c>
      <c r="AA177" s="301" t="s">
        <v>887</v>
      </c>
      <c r="AB177" s="200" t="s">
        <v>750</v>
      </c>
      <c r="AC177" s="200"/>
      <c r="AD177" s="186" t="s">
        <v>859</v>
      </c>
      <c r="AE177" s="201" t="s">
        <v>587</v>
      </c>
      <c r="AF177" s="188" t="s">
        <v>541</v>
      </c>
      <c r="AG177" s="28">
        <v>8661</v>
      </c>
      <c r="AH177" s="189">
        <v>859.78</v>
      </c>
      <c r="AI177" s="190" t="s">
        <v>540</v>
      </c>
      <c r="AJ177" s="191">
        <v>1</v>
      </c>
      <c r="AK177" s="191">
        <v>0</v>
      </c>
      <c r="AL177" s="178" t="s">
        <v>528</v>
      </c>
      <c r="AM177" s="191" t="s">
        <v>527</v>
      </c>
      <c r="AN177" s="168" t="s">
        <v>527</v>
      </c>
      <c r="AO177" s="168" t="s">
        <v>527</v>
      </c>
      <c r="AP177" s="168" t="s">
        <v>527</v>
      </c>
      <c r="AQ177" s="168" t="s">
        <v>527</v>
      </c>
      <c r="AR177" s="168" t="s">
        <v>526</v>
      </c>
      <c r="AS177" s="192" t="s">
        <v>585</v>
      </c>
      <c r="AT177" s="168" t="s">
        <v>524</v>
      </c>
      <c r="AU177" s="168" t="s">
        <v>524</v>
      </c>
      <c r="AV177" s="168" t="s">
        <v>527</v>
      </c>
      <c r="AW177" s="168" t="s">
        <v>527</v>
      </c>
      <c r="AX177" s="168" t="s">
        <v>524</v>
      </c>
      <c r="AY177" s="168" t="s">
        <v>524</v>
      </c>
      <c r="AZ177" s="168" t="s">
        <v>524</v>
      </c>
      <c r="BA177" s="193">
        <v>15</v>
      </c>
      <c r="BB177" s="193">
        <v>0</v>
      </c>
      <c r="BC177" s="194" t="s">
        <v>526</v>
      </c>
      <c r="BD177" s="168" t="s">
        <v>526</v>
      </c>
      <c r="BE177" s="168" t="s">
        <v>526</v>
      </c>
      <c r="BF177" s="168" t="s">
        <v>524</v>
      </c>
      <c r="BG177" s="168" t="s">
        <v>524</v>
      </c>
      <c r="BH177" s="168" t="s">
        <v>524</v>
      </c>
      <c r="BI177" s="168" t="s">
        <v>527</v>
      </c>
      <c r="BJ177" s="195" t="s">
        <v>527</v>
      </c>
      <c r="BK177" s="196" t="s">
        <v>539</v>
      </c>
      <c r="BL177" s="168" t="s">
        <v>523</v>
      </c>
      <c r="BM177" s="168" t="s">
        <v>523</v>
      </c>
      <c r="BN177" s="168" t="s">
        <v>523</v>
      </c>
      <c r="BO177" s="168" t="s">
        <v>539</v>
      </c>
      <c r="BP177" s="192" t="s">
        <v>523</v>
      </c>
    </row>
    <row r="178" spans="1:68" s="39" customFormat="1" ht="23.25" customHeight="1">
      <c r="A178" s="91">
        <v>17011</v>
      </c>
      <c r="B178" s="173" t="s">
        <v>133</v>
      </c>
      <c r="C178" s="174">
        <v>2025</v>
      </c>
      <c r="D178" s="175" t="s">
        <v>886</v>
      </c>
      <c r="E178" s="176" t="s">
        <v>759</v>
      </c>
      <c r="F178" s="176" t="s">
        <v>862</v>
      </c>
      <c r="G178" s="176" t="s">
        <v>861</v>
      </c>
      <c r="H178" s="168" t="s">
        <v>600</v>
      </c>
      <c r="I178" s="167">
        <v>1954</v>
      </c>
      <c r="J178" s="167"/>
      <c r="K178" s="177">
        <v>1989</v>
      </c>
      <c r="L178" s="177">
        <v>36</v>
      </c>
      <c r="M178" s="178" t="s">
        <v>536</v>
      </c>
      <c r="N178" s="179" t="s">
        <v>860</v>
      </c>
      <c r="O178" s="180" t="s">
        <v>534</v>
      </c>
      <c r="P178" s="181"/>
      <c r="Q178" s="171"/>
      <c r="R178" s="171" t="s">
        <v>546</v>
      </c>
      <c r="S178" s="179" t="s">
        <v>730</v>
      </c>
      <c r="T178" s="168" t="s">
        <v>533</v>
      </c>
      <c r="U178" s="168" t="s">
        <v>562</v>
      </c>
      <c r="V178" s="183" t="s">
        <v>526</v>
      </c>
      <c r="W178" s="183" t="s">
        <v>526</v>
      </c>
      <c r="X178" s="168" t="s">
        <v>526</v>
      </c>
      <c r="Y178" s="168" t="s">
        <v>526</v>
      </c>
      <c r="Z178" s="300">
        <v>0.3125</v>
      </c>
      <c r="AA178" s="301" t="s">
        <v>885</v>
      </c>
      <c r="AB178" s="200" t="s">
        <v>750</v>
      </c>
      <c r="AC178" s="200"/>
      <c r="AD178" s="186" t="s">
        <v>859</v>
      </c>
      <c r="AE178" s="201" t="s">
        <v>587</v>
      </c>
      <c r="AF178" s="188" t="s">
        <v>541</v>
      </c>
      <c r="AG178" s="28">
        <v>2450</v>
      </c>
      <c r="AH178" s="189">
        <v>840.4</v>
      </c>
      <c r="AI178" s="190" t="s">
        <v>540</v>
      </c>
      <c r="AJ178" s="191">
        <v>1</v>
      </c>
      <c r="AK178" s="191">
        <v>0</v>
      </c>
      <c r="AL178" s="178" t="s">
        <v>528</v>
      </c>
      <c r="AM178" s="191" t="s">
        <v>527</v>
      </c>
      <c r="AN178" s="168" t="s">
        <v>527</v>
      </c>
      <c r="AO178" s="168" t="s">
        <v>527</v>
      </c>
      <c r="AP178" s="168" t="s">
        <v>527</v>
      </c>
      <c r="AQ178" s="168" t="s">
        <v>527</v>
      </c>
      <c r="AR178" s="168" t="s">
        <v>526</v>
      </c>
      <c r="AS178" s="192" t="s">
        <v>559</v>
      </c>
      <c r="AT178" s="168" t="s">
        <v>524</v>
      </c>
      <c r="AU178" s="168" t="s">
        <v>524</v>
      </c>
      <c r="AV178" s="168" t="s">
        <v>527</v>
      </c>
      <c r="AW178" s="168" t="s">
        <v>524</v>
      </c>
      <c r="AX178" s="168" t="s">
        <v>524</v>
      </c>
      <c r="AY178" s="168" t="s">
        <v>524</v>
      </c>
      <c r="AZ178" s="168" t="s">
        <v>524</v>
      </c>
      <c r="BA178" s="193">
        <v>8</v>
      </c>
      <c r="BB178" s="193">
        <v>0</v>
      </c>
      <c r="BC178" s="194" t="s">
        <v>526</v>
      </c>
      <c r="BD178" s="168" t="s">
        <v>524</v>
      </c>
      <c r="BE178" s="168" t="s">
        <v>524</v>
      </c>
      <c r="BF178" s="168" t="s">
        <v>524</v>
      </c>
      <c r="BG178" s="168" t="s">
        <v>524</v>
      </c>
      <c r="BH178" s="168" t="s">
        <v>524</v>
      </c>
      <c r="BI178" s="168" t="s">
        <v>527</v>
      </c>
      <c r="BJ178" s="195" t="s">
        <v>527</v>
      </c>
      <c r="BK178" s="196" t="s">
        <v>539</v>
      </c>
      <c r="BL178" s="168" t="s">
        <v>523</v>
      </c>
      <c r="BM178" s="168" t="s">
        <v>523</v>
      </c>
      <c r="BN178" s="168" t="s">
        <v>523</v>
      </c>
      <c r="BO178" s="168" t="s">
        <v>539</v>
      </c>
      <c r="BP178" s="192" t="s">
        <v>523</v>
      </c>
    </row>
    <row r="179" spans="1:68" s="39" customFormat="1" ht="23.25" customHeight="1">
      <c r="A179" s="91">
        <v>17009</v>
      </c>
      <c r="B179" s="173" t="s">
        <v>135</v>
      </c>
      <c r="C179" s="174">
        <v>2025</v>
      </c>
      <c r="D179" s="175" t="s">
        <v>884</v>
      </c>
      <c r="E179" s="176" t="s">
        <v>759</v>
      </c>
      <c r="F179" s="176" t="s">
        <v>862</v>
      </c>
      <c r="G179" s="176" t="s">
        <v>861</v>
      </c>
      <c r="H179" s="168" t="s">
        <v>600</v>
      </c>
      <c r="I179" s="167">
        <v>1965</v>
      </c>
      <c r="J179" s="167"/>
      <c r="K179" s="177">
        <v>1987</v>
      </c>
      <c r="L179" s="177">
        <v>38</v>
      </c>
      <c r="M179" s="178" t="s">
        <v>659</v>
      </c>
      <c r="N179" s="179" t="s">
        <v>860</v>
      </c>
      <c r="O179" s="180" t="s">
        <v>534</v>
      </c>
      <c r="P179" s="181"/>
      <c r="Q179" s="171"/>
      <c r="R179" s="171" t="s">
        <v>546</v>
      </c>
      <c r="S179" s="179" t="s">
        <v>730</v>
      </c>
      <c r="T179" s="168" t="s">
        <v>533</v>
      </c>
      <c r="U179" s="168" t="s">
        <v>562</v>
      </c>
      <c r="V179" s="183" t="s">
        <v>526</v>
      </c>
      <c r="W179" s="216" t="s">
        <v>526</v>
      </c>
      <c r="X179" s="208" t="s">
        <v>526</v>
      </c>
      <c r="Y179" s="168" t="s">
        <v>526</v>
      </c>
      <c r="Z179" s="300">
        <v>0.3125</v>
      </c>
      <c r="AA179" s="301" t="s">
        <v>883</v>
      </c>
      <c r="AB179" s="200" t="s">
        <v>750</v>
      </c>
      <c r="AC179" s="200"/>
      <c r="AD179" s="186" t="s">
        <v>859</v>
      </c>
      <c r="AE179" s="201" t="s">
        <v>587</v>
      </c>
      <c r="AF179" s="188" t="s">
        <v>541</v>
      </c>
      <c r="AG179" s="28">
        <v>2763</v>
      </c>
      <c r="AH179" s="189">
        <v>803.22</v>
      </c>
      <c r="AI179" s="190" t="s">
        <v>540</v>
      </c>
      <c r="AJ179" s="191">
        <v>1</v>
      </c>
      <c r="AK179" s="191">
        <v>0</v>
      </c>
      <c r="AL179" s="178" t="s">
        <v>528</v>
      </c>
      <c r="AM179" s="191" t="s">
        <v>527</v>
      </c>
      <c r="AN179" s="168" t="s">
        <v>527</v>
      </c>
      <c r="AO179" s="168" t="s">
        <v>527</v>
      </c>
      <c r="AP179" s="168" t="s">
        <v>527</v>
      </c>
      <c r="AQ179" s="168" t="s">
        <v>527</v>
      </c>
      <c r="AR179" s="168" t="s">
        <v>526</v>
      </c>
      <c r="AS179" s="192" t="s">
        <v>585</v>
      </c>
      <c r="AT179" s="168" t="s">
        <v>524</v>
      </c>
      <c r="AU179" s="168" t="s">
        <v>524</v>
      </c>
      <c r="AV179" s="168" t="s">
        <v>527</v>
      </c>
      <c r="AW179" s="168" t="s">
        <v>527</v>
      </c>
      <c r="AX179" s="168" t="s">
        <v>524</v>
      </c>
      <c r="AY179" s="168" t="s">
        <v>524</v>
      </c>
      <c r="AZ179" s="168" t="s">
        <v>524</v>
      </c>
      <c r="BA179" s="193">
        <v>0</v>
      </c>
      <c r="BB179" s="193">
        <v>0</v>
      </c>
      <c r="BC179" s="194" t="s">
        <v>526</v>
      </c>
      <c r="BD179" s="168" t="s">
        <v>524</v>
      </c>
      <c r="BE179" s="168" t="s">
        <v>524</v>
      </c>
      <c r="BF179" s="168" t="s">
        <v>524</v>
      </c>
      <c r="BG179" s="168" t="s">
        <v>524</v>
      </c>
      <c r="BH179" s="168" t="s">
        <v>524</v>
      </c>
      <c r="BI179" s="168" t="s">
        <v>527</v>
      </c>
      <c r="BJ179" s="195" t="s">
        <v>527</v>
      </c>
      <c r="BK179" s="196" t="s">
        <v>539</v>
      </c>
      <c r="BL179" s="168" t="s">
        <v>523</v>
      </c>
      <c r="BM179" s="168" t="s">
        <v>523</v>
      </c>
      <c r="BN179" s="168" t="s">
        <v>523</v>
      </c>
      <c r="BO179" s="168" t="s">
        <v>539</v>
      </c>
      <c r="BP179" s="192" t="s">
        <v>523</v>
      </c>
    </row>
    <row r="180" spans="1:68" s="39" customFormat="1" ht="23.25" customHeight="1">
      <c r="A180" s="91">
        <v>17018</v>
      </c>
      <c r="B180" s="173" t="s">
        <v>126</v>
      </c>
      <c r="C180" s="174">
        <v>2025</v>
      </c>
      <c r="D180" s="175" t="s">
        <v>882</v>
      </c>
      <c r="E180" s="176" t="s">
        <v>759</v>
      </c>
      <c r="F180" s="176" t="s">
        <v>862</v>
      </c>
      <c r="G180" s="176" t="s">
        <v>861</v>
      </c>
      <c r="H180" s="168" t="s">
        <v>600</v>
      </c>
      <c r="I180" s="167">
        <v>1955</v>
      </c>
      <c r="J180" s="167"/>
      <c r="K180" s="177">
        <v>1998</v>
      </c>
      <c r="L180" s="177">
        <v>27</v>
      </c>
      <c r="M180" s="178" t="s">
        <v>656</v>
      </c>
      <c r="N180" s="179" t="s">
        <v>860</v>
      </c>
      <c r="O180" s="180" t="s">
        <v>534</v>
      </c>
      <c r="P180" s="181"/>
      <c r="Q180" s="171"/>
      <c r="R180" s="171" t="s">
        <v>546</v>
      </c>
      <c r="S180" s="179" t="s">
        <v>730</v>
      </c>
      <c r="T180" s="168" t="s">
        <v>533</v>
      </c>
      <c r="U180" s="168" t="s">
        <v>562</v>
      </c>
      <c r="V180" s="183" t="s">
        <v>526</v>
      </c>
      <c r="W180" s="183" t="s">
        <v>526</v>
      </c>
      <c r="X180" s="168" t="s">
        <v>881</v>
      </c>
      <c r="Y180" s="168" t="s">
        <v>527</v>
      </c>
      <c r="Z180" s="300">
        <v>0.3125</v>
      </c>
      <c r="AA180" s="301" t="s">
        <v>893</v>
      </c>
      <c r="AB180" s="200" t="s">
        <v>663</v>
      </c>
      <c r="AC180" s="200"/>
      <c r="AD180" s="186" t="s">
        <v>859</v>
      </c>
      <c r="AE180" s="201" t="s">
        <v>587</v>
      </c>
      <c r="AF180" s="188" t="s">
        <v>541</v>
      </c>
      <c r="AG180" s="28">
        <v>5170</v>
      </c>
      <c r="AH180" s="189">
        <v>784.17</v>
      </c>
      <c r="AI180" s="190" t="s">
        <v>540</v>
      </c>
      <c r="AJ180" s="191">
        <v>1</v>
      </c>
      <c r="AK180" s="191">
        <v>0</v>
      </c>
      <c r="AL180" s="178" t="s">
        <v>528</v>
      </c>
      <c r="AM180" s="191" t="s">
        <v>527</v>
      </c>
      <c r="AN180" s="168" t="s">
        <v>527</v>
      </c>
      <c r="AO180" s="168" t="s">
        <v>527</v>
      </c>
      <c r="AP180" s="168" t="s">
        <v>527</v>
      </c>
      <c r="AQ180" s="168" t="s">
        <v>270</v>
      </c>
      <c r="AR180" s="168" t="s">
        <v>526</v>
      </c>
      <c r="AS180" s="192" t="s">
        <v>585</v>
      </c>
      <c r="AT180" s="168" t="s">
        <v>524</v>
      </c>
      <c r="AU180" s="168" t="s">
        <v>524</v>
      </c>
      <c r="AV180" s="168" t="s">
        <v>527</v>
      </c>
      <c r="AW180" s="168" t="s">
        <v>524</v>
      </c>
      <c r="AX180" s="168" t="s">
        <v>524</v>
      </c>
      <c r="AY180" s="168" t="s">
        <v>524</v>
      </c>
      <c r="AZ180" s="168" t="s">
        <v>524</v>
      </c>
      <c r="BA180" s="193">
        <v>15</v>
      </c>
      <c r="BB180" s="193">
        <v>0</v>
      </c>
      <c r="BC180" s="194" t="s">
        <v>526</v>
      </c>
      <c r="BD180" s="168" t="s">
        <v>526</v>
      </c>
      <c r="BE180" s="168" t="s">
        <v>526</v>
      </c>
      <c r="BF180" s="168" t="s">
        <v>527</v>
      </c>
      <c r="BG180" s="168" t="s">
        <v>527</v>
      </c>
      <c r="BH180" s="168" t="s">
        <v>524</v>
      </c>
      <c r="BI180" s="168" t="s">
        <v>527</v>
      </c>
      <c r="BJ180" s="195" t="s">
        <v>527</v>
      </c>
      <c r="BK180" s="196" t="s">
        <v>539</v>
      </c>
      <c r="BL180" s="168" t="s">
        <v>523</v>
      </c>
      <c r="BM180" s="168" t="s">
        <v>523</v>
      </c>
      <c r="BN180" s="168" t="s">
        <v>523</v>
      </c>
      <c r="BO180" s="168" t="s">
        <v>539</v>
      </c>
      <c r="BP180" s="192" t="s">
        <v>523</v>
      </c>
    </row>
    <row r="181" spans="1:68" s="39" customFormat="1" ht="23.25" customHeight="1">
      <c r="A181" s="91">
        <v>17027</v>
      </c>
      <c r="B181" s="173" t="s">
        <v>121</v>
      </c>
      <c r="C181" s="174">
        <v>2025</v>
      </c>
      <c r="D181" s="175" t="s">
        <v>880</v>
      </c>
      <c r="E181" s="176" t="s">
        <v>759</v>
      </c>
      <c r="F181" s="176" t="s">
        <v>862</v>
      </c>
      <c r="G181" s="176" t="s">
        <v>861</v>
      </c>
      <c r="H181" s="168" t="s">
        <v>600</v>
      </c>
      <c r="I181" s="167">
        <v>1957</v>
      </c>
      <c r="J181" s="167"/>
      <c r="K181" s="177">
        <v>1979</v>
      </c>
      <c r="L181" s="177">
        <v>46</v>
      </c>
      <c r="M181" s="178" t="s">
        <v>563</v>
      </c>
      <c r="N181" s="179" t="s">
        <v>860</v>
      </c>
      <c r="O181" s="180" t="s">
        <v>556</v>
      </c>
      <c r="P181" s="181"/>
      <c r="Q181" s="171"/>
      <c r="R181" s="171" t="s">
        <v>546</v>
      </c>
      <c r="S181" s="179" t="s">
        <v>730</v>
      </c>
      <c r="T181" s="168" t="s">
        <v>533</v>
      </c>
      <c r="U181" s="168" t="s">
        <v>562</v>
      </c>
      <c r="V181" s="183" t="s">
        <v>526</v>
      </c>
      <c r="W181" s="183" t="s">
        <v>526</v>
      </c>
      <c r="X181" s="168" t="s">
        <v>526</v>
      </c>
      <c r="Y181" s="168" t="s">
        <v>526</v>
      </c>
      <c r="Z181" s="300">
        <v>0.3125</v>
      </c>
      <c r="AA181" s="184">
        <v>0.77083333333333337</v>
      </c>
      <c r="AB181" s="200" t="s">
        <v>663</v>
      </c>
      <c r="AC181" s="200"/>
      <c r="AD181" s="186" t="s">
        <v>859</v>
      </c>
      <c r="AE181" s="201" t="s">
        <v>587</v>
      </c>
      <c r="AF181" s="188" t="s">
        <v>541</v>
      </c>
      <c r="AG181" s="28">
        <v>2171</v>
      </c>
      <c r="AH181" s="189">
        <v>756.88</v>
      </c>
      <c r="AI181" s="190" t="s">
        <v>529</v>
      </c>
      <c r="AJ181" s="191">
        <v>1</v>
      </c>
      <c r="AK181" s="191">
        <v>0</v>
      </c>
      <c r="AL181" s="178" t="s">
        <v>657</v>
      </c>
      <c r="AM181" s="191" t="s">
        <v>527</v>
      </c>
      <c r="AN181" s="168" t="s">
        <v>527</v>
      </c>
      <c r="AO181" s="168" t="s">
        <v>527</v>
      </c>
      <c r="AP181" s="168" t="s">
        <v>527</v>
      </c>
      <c r="AQ181" s="168" t="s">
        <v>527</v>
      </c>
      <c r="AR181" s="168" t="s">
        <v>526</v>
      </c>
      <c r="AS181" s="192" t="s">
        <v>559</v>
      </c>
      <c r="AT181" s="168" t="s">
        <v>524</v>
      </c>
      <c r="AU181" s="168" t="s">
        <v>524</v>
      </c>
      <c r="AV181" s="168" t="s">
        <v>527</v>
      </c>
      <c r="AW181" s="168" t="s">
        <v>527</v>
      </c>
      <c r="AX181" s="168" t="s">
        <v>524</v>
      </c>
      <c r="AY181" s="168" t="s">
        <v>524</v>
      </c>
      <c r="AZ181" s="168" t="s">
        <v>524</v>
      </c>
      <c r="BA181" s="193">
        <v>10</v>
      </c>
      <c r="BB181" s="193">
        <v>0</v>
      </c>
      <c r="BC181" s="194" t="s">
        <v>526</v>
      </c>
      <c r="BD181" s="168" t="s">
        <v>526</v>
      </c>
      <c r="BE181" s="168" t="s">
        <v>526</v>
      </c>
      <c r="BF181" s="168" t="s">
        <v>524</v>
      </c>
      <c r="BG181" s="168" t="s">
        <v>524</v>
      </c>
      <c r="BH181" s="168" t="s">
        <v>524</v>
      </c>
      <c r="BI181" s="168" t="s">
        <v>527</v>
      </c>
      <c r="BJ181" s="195" t="s">
        <v>527</v>
      </c>
      <c r="BK181" s="196" t="s">
        <v>523</v>
      </c>
      <c r="BL181" s="168" t="s">
        <v>523</v>
      </c>
      <c r="BM181" s="168" t="s">
        <v>523</v>
      </c>
      <c r="BN181" s="168" t="s">
        <v>523</v>
      </c>
      <c r="BO181" s="168" t="s">
        <v>539</v>
      </c>
      <c r="BP181" s="192" t="s">
        <v>523</v>
      </c>
    </row>
    <row r="182" spans="1:68" s="39" customFormat="1" ht="23.25" customHeight="1">
      <c r="A182" s="91">
        <v>17029</v>
      </c>
      <c r="B182" s="173" t="s">
        <v>119</v>
      </c>
      <c r="C182" s="174">
        <v>2025</v>
      </c>
      <c r="D182" s="175" t="s">
        <v>773</v>
      </c>
      <c r="E182" s="176" t="s">
        <v>759</v>
      </c>
      <c r="F182" s="176" t="s">
        <v>862</v>
      </c>
      <c r="G182" s="176" t="s">
        <v>861</v>
      </c>
      <c r="H182" s="168" t="s">
        <v>600</v>
      </c>
      <c r="I182" s="167">
        <v>1957</v>
      </c>
      <c r="J182" s="167"/>
      <c r="K182" s="177">
        <v>2000</v>
      </c>
      <c r="L182" s="177">
        <v>25</v>
      </c>
      <c r="M182" s="178" t="s">
        <v>557</v>
      </c>
      <c r="N182" s="179" t="s">
        <v>860</v>
      </c>
      <c r="O182" s="180" t="s">
        <v>666</v>
      </c>
      <c r="P182" s="181" t="s">
        <v>879</v>
      </c>
      <c r="Q182" s="342" t="s">
        <v>878</v>
      </c>
      <c r="R182" s="171" t="s">
        <v>546</v>
      </c>
      <c r="S182" s="179" t="s">
        <v>730</v>
      </c>
      <c r="T182" s="168" t="s">
        <v>533</v>
      </c>
      <c r="U182" s="168" t="s">
        <v>624</v>
      </c>
      <c r="V182" s="183" t="s">
        <v>526</v>
      </c>
      <c r="W182" s="183" t="s">
        <v>561</v>
      </c>
      <c r="X182" s="168" t="s">
        <v>526</v>
      </c>
      <c r="Y182" s="168" t="s">
        <v>527</v>
      </c>
      <c r="Z182" s="300">
        <v>0.3125</v>
      </c>
      <c r="AA182" s="184">
        <v>0.79166666666666663</v>
      </c>
      <c r="AB182" s="200" t="s">
        <v>663</v>
      </c>
      <c r="AC182" s="200"/>
      <c r="AD182" s="186" t="s">
        <v>859</v>
      </c>
      <c r="AE182" s="201" t="s">
        <v>587</v>
      </c>
      <c r="AF182" s="188" t="s">
        <v>541</v>
      </c>
      <c r="AG182" s="28">
        <v>4877</v>
      </c>
      <c r="AH182" s="189">
        <v>731.56000000000006</v>
      </c>
      <c r="AI182" s="190" t="s">
        <v>540</v>
      </c>
      <c r="AJ182" s="191">
        <v>1</v>
      </c>
      <c r="AK182" s="191">
        <v>0</v>
      </c>
      <c r="AL182" s="178" t="s">
        <v>528</v>
      </c>
      <c r="AM182" s="191" t="s">
        <v>527</v>
      </c>
      <c r="AN182" s="168" t="s">
        <v>527</v>
      </c>
      <c r="AO182" s="168" t="s">
        <v>527</v>
      </c>
      <c r="AP182" s="168" t="s">
        <v>527</v>
      </c>
      <c r="AQ182" s="168" t="s">
        <v>527</v>
      </c>
      <c r="AR182" s="168" t="s">
        <v>526</v>
      </c>
      <c r="AS182" s="192" t="s">
        <v>585</v>
      </c>
      <c r="AT182" s="168" t="s">
        <v>524</v>
      </c>
      <c r="AU182" s="168" t="s">
        <v>524</v>
      </c>
      <c r="AV182" s="168" t="s">
        <v>527</v>
      </c>
      <c r="AW182" s="168" t="s">
        <v>524</v>
      </c>
      <c r="AX182" s="168" t="s">
        <v>524</v>
      </c>
      <c r="AY182" s="168" t="s">
        <v>524</v>
      </c>
      <c r="AZ182" s="168" t="s">
        <v>524</v>
      </c>
      <c r="BA182" s="193">
        <v>22</v>
      </c>
      <c r="BB182" s="193">
        <v>0</v>
      </c>
      <c r="BC182" s="194" t="s">
        <v>526</v>
      </c>
      <c r="BD182" s="168" t="s">
        <v>526</v>
      </c>
      <c r="BE182" s="168" t="s">
        <v>526</v>
      </c>
      <c r="BF182" s="168" t="s">
        <v>524</v>
      </c>
      <c r="BG182" s="168" t="s">
        <v>524</v>
      </c>
      <c r="BH182" s="168" t="s">
        <v>524</v>
      </c>
      <c r="BI182" s="168" t="s">
        <v>527</v>
      </c>
      <c r="BJ182" s="195" t="s">
        <v>527</v>
      </c>
      <c r="BK182" s="196" t="s">
        <v>523</v>
      </c>
      <c r="BL182" s="168" t="s">
        <v>523</v>
      </c>
      <c r="BM182" s="168" t="s">
        <v>523</v>
      </c>
      <c r="BN182" s="168" t="s">
        <v>523</v>
      </c>
      <c r="BO182" s="168" t="s">
        <v>539</v>
      </c>
      <c r="BP182" s="192" t="s">
        <v>523</v>
      </c>
    </row>
    <row r="183" spans="1:68" s="39" customFormat="1" ht="23.25" customHeight="1">
      <c r="A183" s="91">
        <v>17003</v>
      </c>
      <c r="B183" s="173" t="s">
        <v>140</v>
      </c>
      <c r="C183" s="174">
        <v>2025</v>
      </c>
      <c r="D183" s="175" t="s">
        <v>877</v>
      </c>
      <c r="E183" s="176" t="s">
        <v>759</v>
      </c>
      <c r="F183" s="176" t="s">
        <v>862</v>
      </c>
      <c r="G183" s="176" t="s">
        <v>861</v>
      </c>
      <c r="H183" s="168" t="s">
        <v>600</v>
      </c>
      <c r="I183" s="167">
        <v>1967</v>
      </c>
      <c r="J183" s="167"/>
      <c r="K183" s="177">
        <v>1967</v>
      </c>
      <c r="L183" s="177">
        <v>58</v>
      </c>
      <c r="M183" s="178" t="s">
        <v>599</v>
      </c>
      <c r="N183" s="179" t="s">
        <v>860</v>
      </c>
      <c r="O183" s="180" t="s">
        <v>556</v>
      </c>
      <c r="P183" s="181"/>
      <c r="Q183" s="171"/>
      <c r="R183" s="171" t="s">
        <v>546</v>
      </c>
      <c r="S183" s="179" t="s">
        <v>730</v>
      </c>
      <c r="T183" s="168" t="s">
        <v>533</v>
      </c>
      <c r="U183" s="168" t="s">
        <v>532</v>
      </c>
      <c r="V183" s="183" t="s">
        <v>526</v>
      </c>
      <c r="W183" s="183" t="s">
        <v>526</v>
      </c>
      <c r="X183" s="168" t="s">
        <v>876</v>
      </c>
      <c r="Y183" s="168" t="s">
        <v>526</v>
      </c>
      <c r="Z183" s="184">
        <v>0.33333333333333331</v>
      </c>
      <c r="AA183" s="184">
        <v>0.77083333333333337</v>
      </c>
      <c r="AB183" s="200" t="s">
        <v>663</v>
      </c>
      <c r="AC183" s="200"/>
      <c r="AD183" s="186" t="s">
        <v>859</v>
      </c>
      <c r="AE183" s="201" t="s">
        <v>587</v>
      </c>
      <c r="AF183" s="188" t="s">
        <v>541</v>
      </c>
      <c r="AG183" s="28">
        <v>2287</v>
      </c>
      <c r="AH183" s="189">
        <v>713.3</v>
      </c>
      <c r="AI183" s="190" t="s">
        <v>601</v>
      </c>
      <c r="AJ183" s="191">
        <v>1</v>
      </c>
      <c r="AK183" s="191">
        <v>0</v>
      </c>
      <c r="AL183" s="178" t="s">
        <v>553</v>
      </c>
      <c r="AM183" s="191" t="s">
        <v>524</v>
      </c>
      <c r="AN183" s="168" t="s">
        <v>527</v>
      </c>
      <c r="AO183" s="168" t="s">
        <v>527</v>
      </c>
      <c r="AP183" s="168" t="s">
        <v>527</v>
      </c>
      <c r="AQ183" s="168" t="s">
        <v>270</v>
      </c>
      <c r="AR183" s="168" t="s">
        <v>526</v>
      </c>
      <c r="AS183" s="192" t="s">
        <v>559</v>
      </c>
      <c r="AT183" s="168" t="s">
        <v>524</v>
      </c>
      <c r="AU183" s="168" t="s">
        <v>524</v>
      </c>
      <c r="AV183" s="168" t="s">
        <v>527</v>
      </c>
      <c r="AW183" s="168" t="s">
        <v>524</v>
      </c>
      <c r="AX183" s="168" t="s">
        <v>524</v>
      </c>
      <c r="AY183" s="168" t="s">
        <v>524</v>
      </c>
      <c r="AZ183" s="168" t="s">
        <v>524</v>
      </c>
      <c r="BA183" s="193">
        <v>8</v>
      </c>
      <c r="BB183" s="193">
        <v>0</v>
      </c>
      <c r="BC183" s="194" t="s">
        <v>526</v>
      </c>
      <c r="BD183" s="168" t="s">
        <v>524</v>
      </c>
      <c r="BE183" s="168" t="s">
        <v>524</v>
      </c>
      <c r="BF183" s="168" t="s">
        <v>524</v>
      </c>
      <c r="BG183" s="168" t="s">
        <v>524</v>
      </c>
      <c r="BH183" s="168" t="s">
        <v>524</v>
      </c>
      <c r="BI183" s="168" t="s">
        <v>527</v>
      </c>
      <c r="BJ183" s="195" t="s">
        <v>527</v>
      </c>
      <c r="BK183" s="196" t="s">
        <v>523</v>
      </c>
      <c r="BL183" s="168" t="s">
        <v>523</v>
      </c>
      <c r="BM183" s="168" t="s">
        <v>523</v>
      </c>
      <c r="BN183" s="168" t="s">
        <v>523</v>
      </c>
      <c r="BO183" s="168" t="s">
        <v>539</v>
      </c>
      <c r="BP183" s="192" t="s">
        <v>523</v>
      </c>
    </row>
    <row r="184" spans="1:68" s="39" customFormat="1" ht="23.25" customHeight="1">
      <c r="A184" s="91">
        <v>17002</v>
      </c>
      <c r="B184" s="173" t="s">
        <v>141</v>
      </c>
      <c r="C184" s="174">
        <v>2025</v>
      </c>
      <c r="D184" s="175" t="s">
        <v>875</v>
      </c>
      <c r="E184" s="176" t="s">
        <v>759</v>
      </c>
      <c r="F184" s="176" t="s">
        <v>862</v>
      </c>
      <c r="G184" s="176" t="s">
        <v>861</v>
      </c>
      <c r="H184" s="168" t="s">
        <v>600</v>
      </c>
      <c r="I184" s="167">
        <v>1967</v>
      </c>
      <c r="J184" s="167"/>
      <c r="K184" s="177">
        <v>1995</v>
      </c>
      <c r="L184" s="177">
        <v>30</v>
      </c>
      <c r="M184" s="178" t="s">
        <v>548</v>
      </c>
      <c r="N184" s="179" t="s">
        <v>860</v>
      </c>
      <c r="O184" s="180" t="s">
        <v>556</v>
      </c>
      <c r="P184" s="181"/>
      <c r="Q184" s="171"/>
      <c r="R184" s="171" t="s">
        <v>546</v>
      </c>
      <c r="S184" s="179" t="s">
        <v>730</v>
      </c>
      <c r="T184" s="168" t="s">
        <v>533</v>
      </c>
      <c r="U184" s="168" t="s">
        <v>590</v>
      </c>
      <c r="V184" s="183" t="s">
        <v>526</v>
      </c>
      <c r="W184" s="183" t="s">
        <v>526</v>
      </c>
      <c r="X184" s="168" t="s">
        <v>531</v>
      </c>
      <c r="Y184" s="168" t="s">
        <v>526</v>
      </c>
      <c r="Z184" s="300">
        <v>0.3125</v>
      </c>
      <c r="AA184" s="301" t="s">
        <v>1737</v>
      </c>
      <c r="AB184" s="200"/>
      <c r="AC184" s="200"/>
      <c r="AD184" s="186" t="s">
        <v>859</v>
      </c>
      <c r="AE184" s="201" t="s">
        <v>587</v>
      </c>
      <c r="AF184" s="188" t="s">
        <v>541</v>
      </c>
      <c r="AG184" s="28">
        <v>2066</v>
      </c>
      <c r="AH184" s="189">
        <v>659.5</v>
      </c>
      <c r="AI184" s="190" t="s">
        <v>540</v>
      </c>
      <c r="AJ184" s="191">
        <v>2</v>
      </c>
      <c r="AK184" s="191">
        <v>0</v>
      </c>
      <c r="AL184" s="178" t="s">
        <v>528</v>
      </c>
      <c r="AM184" s="191" t="s">
        <v>527</v>
      </c>
      <c r="AN184" s="168" t="s">
        <v>527</v>
      </c>
      <c r="AO184" s="168" t="s">
        <v>527</v>
      </c>
      <c r="AP184" s="168" t="s">
        <v>527</v>
      </c>
      <c r="AQ184" s="168" t="s">
        <v>527</v>
      </c>
      <c r="AR184" s="168" t="s">
        <v>526</v>
      </c>
      <c r="AS184" s="192" t="s">
        <v>559</v>
      </c>
      <c r="AT184" s="168" t="s">
        <v>524</v>
      </c>
      <c r="AU184" s="168" t="s">
        <v>524</v>
      </c>
      <c r="AV184" s="168" t="s">
        <v>527</v>
      </c>
      <c r="AW184" s="168" t="s">
        <v>524</v>
      </c>
      <c r="AX184" s="168" t="s">
        <v>524</v>
      </c>
      <c r="AY184" s="168" t="s">
        <v>524</v>
      </c>
      <c r="AZ184" s="168" t="s">
        <v>524</v>
      </c>
      <c r="BA184" s="193">
        <v>10</v>
      </c>
      <c r="BB184" s="193">
        <v>0</v>
      </c>
      <c r="BC184" s="194" t="s">
        <v>526</v>
      </c>
      <c r="BD184" s="168" t="s">
        <v>524</v>
      </c>
      <c r="BE184" s="168" t="s">
        <v>524</v>
      </c>
      <c r="BF184" s="168" t="s">
        <v>524</v>
      </c>
      <c r="BG184" s="168" t="s">
        <v>524</v>
      </c>
      <c r="BH184" s="168" t="s">
        <v>524</v>
      </c>
      <c r="BI184" s="168" t="s">
        <v>527</v>
      </c>
      <c r="BJ184" s="195" t="s">
        <v>527</v>
      </c>
      <c r="BK184" s="196" t="s">
        <v>539</v>
      </c>
      <c r="BL184" s="168" t="s">
        <v>523</v>
      </c>
      <c r="BM184" s="168" t="s">
        <v>523</v>
      </c>
      <c r="BN184" s="168" t="s">
        <v>523</v>
      </c>
      <c r="BO184" s="168" t="s">
        <v>539</v>
      </c>
      <c r="BP184" s="192" t="s">
        <v>523</v>
      </c>
    </row>
    <row r="185" spans="1:68" s="39" customFormat="1" ht="23.25" customHeight="1">
      <c r="A185" s="91">
        <v>17004</v>
      </c>
      <c r="B185" s="173" t="s">
        <v>139</v>
      </c>
      <c r="C185" s="174">
        <v>2025</v>
      </c>
      <c r="D185" s="175" t="s">
        <v>874</v>
      </c>
      <c r="E185" s="176" t="s">
        <v>759</v>
      </c>
      <c r="F185" s="176" t="s">
        <v>862</v>
      </c>
      <c r="G185" s="176" t="s">
        <v>861</v>
      </c>
      <c r="H185" s="168" t="s">
        <v>600</v>
      </c>
      <c r="I185" s="167">
        <v>1961</v>
      </c>
      <c r="J185" s="167"/>
      <c r="K185" s="177">
        <v>1992</v>
      </c>
      <c r="L185" s="177">
        <v>33</v>
      </c>
      <c r="M185" s="178" t="s">
        <v>599</v>
      </c>
      <c r="N185" s="179" t="s">
        <v>860</v>
      </c>
      <c r="O185" s="180" t="s">
        <v>534</v>
      </c>
      <c r="P185" s="181"/>
      <c r="Q185" s="171"/>
      <c r="R185" s="171" t="s">
        <v>546</v>
      </c>
      <c r="S185" s="179" t="s">
        <v>730</v>
      </c>
      <c r="T185" s="168" t="s">
        <v>533</v>
      </c>
      <c r="U185" s="168" t="s">
        <v>562</v>
      </c>
      <c r="V185" s="183" t="s">
        <v>526</v>
      </c>
      <c r="W185" s="183" t="s">
        <v>526</v>
      </c>
      <c r="X185" s="168" t="s">
        <v>531</v>
      </c>
      <c r="Y185" s="168" t="s">
        <v>526</v>
      </c>
      <c r="Z185" s="184">
        <v>0.33333333333333331</v>
      </c>
      <c r="AA185" s="184">
        <v>0.75</v>
      </c>
      <c r="AB185" s="200" t="s">
        <v>663</v>
      </c>
      <c r="AC185" s="200"/>
      <c r="AD185" s="186" t="s">
        <v>859</v>
      </c>
      <c r="AE185" s="201" t="s">
        <v>587</v>
      </c>
      <c r="AF185" s="188" t="s">
        <v>541</v>
      </c>
      <c r="AG185" s="28">
        <v>2162</v>
      </c>
      <c r="AH185" s="189">
        <v>645.9</v>
      </c>
      <c r="AI185" s="190" t="s">
        <v>540</v>
      </c>
      <c r="AJ185" s="191">
        <v>1</v>
      </c>
      <c r="AK185" s="191">
        <v>0</v>
      </c>
      <c r="AL185" s="178" t="s">
        <v>528</v>
      </c>
      <c r="AM185" s="191" t="s">
        <v>527</v>
      </c>
      <c r="AN185" s="168" t="s">
        <v>527</v>
      </c>
      <c r="AO185" s="168" t="s">
        <v>527</v>
      </c>
      <c r="AP185" s="168" t="s">
        <v>527</v>
      </c>
      <c r="AQ185" s="168" t="s">
        <v>527</v>
      </c>
      <c r="AR185" s="168" t="s">
        <v>526</v>
      </c>
      <c r="AS185" s="192" t="s">
        <v>559</v>
      </c>
      <c r="AT185" s="168" t="s">
        <v>524</v>
      </c>
      <c r="AU185" s="168" t="s">
        <v>524</v>
      </c>
      <c r="AV185" s="168" t="s">
        <v>527</v>
      </c>
      <c r="AW185" s="168" t="s">
        <v>524</v>
      </c>
      <c r="AX185" s="168" t="s">
        <v>524</v>
      </c>
      <c r="AY185" s="168" t="s">
        <v>524</v>
      </c>
      <c r="AZ185" s="168" t="s">
        <v>524</v>
      </c>
      <c r="BA185" s="193">
        <v>20</v>
      </c>
      <c r="BB185" s="193">
        <v>0</v>
      </c>
      <c r="BC185" s="194" t="s">
        <v>526</v>
      </c>
      <c r="BD185" s="168" t="s">
        <v>524</v>
      </c>
      <c r="BE185" s="168" t="s">
        <v>524</v>
      </c>
      <c r="BF185" s="168" t="s">
        <v>524</v>
      </c>
      <c r="BG185" s="168" t="s">
        <v>524</v>
      </c>
      <c r="BH185" s="168" t="s">
        <v>524</v>
      </c>
      <c r="BI185" s="168" t="s">
        <v>527</v>
      </c>
      <c r="BJ185" s="195" t="s">
        <v>527</v>
      </c>
      <c r="BK185" s="196" t="s">
        <v>539</v>
      </c>
      <c r="BL185" s="168" t="s">
        <v>523</v>
      </c>
      <c r="BM185" s="168" t="s">
        <v>523</v>
      </c>
      <c r="BN185" s="168" t="s">
        <v>523</v>
      </c>
      <c r="BO185" s="168" t="s">
        <v>539</v>
      </c>
      <c r="BP185" s="192" t="s">
        <v>523</v>
      </c>
    </row>
    <row r="186" spans="1:68" s="39" customFormat="1" ht="23.25" customHeight="1">
      <c r="A186" s="91">
        <v>17019</v>
      </c>
      <c r="B186" s="173" t="s">
        <v>125</v>
      </c>
      <c r="C186" s="174">
        <v>2025</v>
      </c>
      <c r="D186" s="175" t="s">
        <v>873</v>
      </c>
      <c r="E186" s="176" t="s">
        <v>759</v>
      </c>
      <c r="F186" s="176" t="s">
        <v>862</v>
      </c>
      <c r="G186" s="176" t="s">
        <v>861</v>
      </c>
      <c r="H186" s="168" t="s">
        <v>600</v>
      </c>
      <c r="I186" s="167">
        <v>1959</v>
      </c>
      <c r="J186" s="167"/>
      <c r="K186" s="177">
        <v>1983</v>
      </c>
      <c r="L186" s="177">
        <v>42</v>
      </c>
      <c r="M186" s="178" t="s">
        <v>656</v>
      </c>
      <c r="N186" s="179" t="s">
        <v>860</v>
      </c>
      <c r="O186" s="180" t="s">
        <v>534</v>
      </c>
      <c r="P186" s="181"/>
      <c r="Q186" s="171"/>
      <c r="R186" s="171" t="s">
        <v>546</v>
      </c>
      <c r="S186" s="179" t="s">
        <v>730</v>
      </c>
      <c r="T186" s="168" t="s">
        <v>533</v>
      </c>
      <c r="U186" s="168" t="s">
        <v>562</v>
      </c>
      <c r="V186" s="183" t="s">
        <v>526</v>
      </c>
      <c r="W186" s="183" t="s">
        <v>561</v>
      </c>
      <c r="X186" s="168" t="s">
        <v>526</v>
      </c>
      <c r="Y186" s="168" t="s">
        <v>526</v>
      </c>
      <c r="Z186" s="300">
        <v>0.3125</v>
      </c>
      <c r="AA186" s="184">
        <v>0.77083333333333337</v>
      </c>
      <c r="AB186" s="200" t="s">
        <v>663</v>
      </c>
      <c r="AC186" s="200"/>
      <c r="AD186" s="186" t="s">
        <v>859</v>
      </c>
      <c r="AE186" s="201" t="s">
        <v>587</v>
      </c>
      <c r="AF186" s="188" t="s">
        <v>541</v>
      </c>
      <c r="AG186" s="28">
        <v>2805</v>
      </c>
      <c r="AH186" s="189">
        <v>625.86</v>
      </c>
      <c r="AI186" s="190" t="s">
        <v>540</v>
      </c>
      <c r="AJ186" s="191">
        <v>1</v>
      </c>
      <c r="AK186" s="191">
        <v>0</v>
      </c>
      <c r="AL186" s="178" t="s">
        <v>528</v>
      </c>
      <c r="AM186" s="191" t="s">
        <v>527</v>
      </c>
      <c r="AN186" s="168" t="s">
        <v>527</v>
      </c>
      <c r="AO186" s="168" t="s">
        <v>527</v>
      </c>
      <c r="AP186" s="168" t="s">
        <v>527</v>
      </c>
      <c r="AQ186" s="168" t="s">
        <v>527</v>
      </c>
      <c r="AR186" s="168" t="s">
        <v>526</v>
      </c>
      <c r="AS186" s="192" t="s">
        <v>585</v>
      </c>
      <c r="AT186" s="168" t="s">
        <v>524</v>
      </c>
      <c r="AU186" s="168" t="s">
        <v>524</v>
      </c>
      <c r="AV186" s="168" t="s">
        <v>527</v>
      </c>
      <c r="AW186" s="168" t="s">
        <v>524</v>
      </c>
      <c r="AX186" s="168" t="s">
        <v>524</v>
      </c>
      <c r="AY186" s="168" t="s">
        <v>524</v>
      </c>
      <c r="AZ186" s="168" t="s">
        <v>524</v>
      </c>
      <c r="BA186" s="193">
        <v>0</v>
      </c>
      <c r="BB186" s="193">
        <v>0</v>
      </c>
      <c r="BC186" s="194" t="s">
        <v>526</v>
      </c>
      <c r="BD186" s="168" t="s">
        <v>526</v>
      </c>
      <c r="BE186" s="168" t="s">
        <v>526</v>
      </c>
      <c r="BF186" s="168" t="s">
        <v>524</v>
      </c>
      <c r="BG186" s="168" t="s">
        <v>524</v>
      </c>
      <c r="BH186" s="168" t="s">
        <v>524</v>
      </c>
      <c r="BI186" s="168" t="s">
        <v>527</v>
      </c>
      <c r="BJ186" s="195" t="s">
        <v>527</v>
      </c>
      <c r="BK186" s="196" t="s">
        <v>539</v>
      </c>
      <c r="BL186" s="168" t="s">
        <v>523</v>
      </c>
      <c r="BM186" s="168" t="s">
        <v>523</v>
      </c>
      <c r="BN186" s="168" t="s">
        <v>523</v>
      </c>
      <c r="BO186" s="168" t="s">
        <v>539</v>
      </c>
      <c r="BP186" s="192" t="s">
        <v>523</v>
      </c>
    </row>
    <row r="187" spans="1:68" s="39" customFormat="1" ht="23.25" customHeight="1">
      <c r="A187" s="91">
        <v>17017</v>
      </c>
      <c r="B187" s="173" t="s">
        <v>127</v>
      </c>
      <c r="C187" s="174">
        <v>2025</v>
      </c>
      <c r="D187" s="175" t="s">
        <v>872</v>
      </c>
      <c r="E187" s="176" t="s">
        <v>759</v>
      </c>
      <c r="F187" s="176" t="s">
        <v>862</v>
      </c>
      <c r="G187" s="176" t="s">
        <v>861</v>
      </c>
      <c r="H187" s="168" t="s">
        <v>600</v>
      </c>
      <c r="I187" s="167">
        <v>1954</v>
      </c>
      <c r="J187" s="167"/>
      <c r="K187" s="177">
        <v>1972</v>
      </c>
      <c r="L187" s="177">
        <v>53</v>
      </c>
      <c r="M187" s="178" t="s">
        <v>658</v>
      </c>
      <c r="N187" s="179" t="s">
        <v>860</v>
      </c>
      <c r="O187" s="180" t="s">
        <v>556</v>
      </c>
      <c r="P187" s="181"/>
      <c r="Q187" s="171"/>
      <c r="R187" s="171" t="s">
        <v>546</v>
      </c>
      <c r="S187" s="179" t="s">
        <v>730</v>
      </c>
      <c r="T187" s="168" t="s">
        <v>533</v>
      </c>
      <c r="U187" s="168" t="s">
        <v>562</v>
      </c>
      <c r="V187" s="183" t="s">
        <v>526</v>
      </c>
      <c r="W187" s="183" t="s">
        <v>526</v>
      </c>
      <c r="X187" s="168" t="s">
        <v>526</v>
      </c>
      <c r="Y187" s="168" t="s">
        <v>527</v>
      </c>
      <c r="Z187" s="300">
        <v>0.3125</v>
      </c>
      <c r="AA187" s="301" t="s">
        <v>871</v>
      </c>
      <c r="AB187" s="200" t="s">
        <v>750</v>
      </c>
      <c r="AC187" s="200"/>
      <c r="AD187" s="186" t="s">
        <v>859</v>
      </c>
      <c r="AE187" s="201" t="s">
        <v>587</v>
      </c>
      <c r="AF187" s="188" t="s">
        <v>541</v>
      </c>
      <c r="AG187" s="28">
        <v>2315</v>
      </c>
      <c r="AH187" s="189">
        <v>602.21000000000015</v>
      </c>
      <c r="AI187" s="190" t="s">
        <v>601</v>
      </c>
      <c r="AJ187" s="191">
        <v>1</v>
      </c>
      <c r="AK187" s="191">
        <v>0</v>
      </c>
      <c r="AL187" s="178" t="s">
        <v>553</v>
      </c>
      <c r="AM187" s="191" t="s">
        <v>524</v>
      </c>
      <c r="AN187" s="168" t="s">
        <v>527</v>
      </c>
      <c r="AO187" s="168" t="s">
        <v>527</v>
      </c>
      <c r="AP187" s="168" t="s">
        <v>527</v>
      </c>
      <c r="AQ187" s="168" t="s">
        <v>270</v>
      </c>
      <c r="AR187" s="168" t="s">
        <v>526</v>
      </c>
      <c r="AS187" s="192" t="s">
        <v>585</v>
      </c>
      <c r="AT187" s="168" t="s">
        <v>524</v>
      </c>
      <c r="AU187" s="168" t="s">
        <v>524</v>
      </c>
      <c r="AV187" s="168" t="s">
        <v>527</v>
      </c>
      <c r="AW187" s="168" t="s">
        <v>524</v>
      </c>
      <c r="AX187" s="168" t="s">
        <v>524</v>
      </c>
      <c r="AY187" s="168" t="s">
        <v>524</v>
      </c>
      <c r="AZ187" s="168" t="s">
        <v>524</v>
      </c>
      <c r="BA187" s="193">
        <v>20</v>
      </c>
      <c r="BB187" s="193">
        <v>0</v>
      </c>
      <c r="BC187" s="194" t="s">
        <v>526</v>
      </c>
      <c r="BD187" s="168" t="s">
        <v>526</v>
      </c>
      <c r="BE187" s="168" t="s">
        <v>526</v>
      </c>
      <c r="BF187" s="168" t="s">
        <v>524</v>
      </c>
      <c r="BG187" s="168" t="s">
        <v>524</v>
      </c>
      <c r="BH187" s="168" t="s">
        <v>524</v>
      </c>
      <c r="BI187" s="168" t="s">
        <v>527</v>
      </c>
      <c r="BJ187" s="195" t="s">
        <v>527</v>
      </c>
      <c r="BK187" s="196" t="s">
        <v>523</v>
      </c>
      <c r="BL187" s="168" t="s">
        <v>523</v>
      </c>
      <c r="BM187" s="168" t="s">
        <v>523</v>
      </c>
      <c r="BN187" s="168" t="s">
        <v>523</v>
      </c>
      <c r="BO187" s="168" t="s">
        <v>539</v>
      </c>
      <c r="BP187" s="192" t="s">
        <v>523</v>
      </c>
    </row>
    <row r="188" spans="1:68" s="39" customFormat="1" ht="23.25" customHeight="1">
      <c r="A188" s="91">
        <v>17032</v>
      </c>
      <c r="B188" s="173" t="s">
        <v>116</v>
      </c>
      <c r="C188" s="174">
        <v>2025</v>
      </c>
      <c r="D188" s="175" t="s">
        <v>870</v>
      </c>
      <c r="E188" s="176" t="s">
        <v>759</v>
      </c>
      <c r="F188" s="176" t="s">
        <v>862</v>
      </c>
      <c r="G188" s="176" t="s">
        <v>861</v>
      </c>
      <c r="H188" s="168" t="s">
        <v>600</v>
      </c>
      <c r="I188" s="167">
        <v>1970</v>
      </c>
      <c r="J188" s="167"/>
      <c r="K188" s="177">
        <v>1970</v>
      </c>
      <c r="L188" s="177">
        <v>55</v>
      </c>
      <c r="M188" s="178" t="s">
        <v>563</v>
      </c>
      <c r="N188" s="179" t="s">
        <v>869</v>
      </c>
      <c r="O188" s="180" t="s">
        <v>556</v>
      </c>
      <c r="P188" s="181"/>
      <c r="Q188" s="171"/>
      <c r="R188" s="171" t="s">
        <v>546</v>
      </c>
      <c r="S188" s="179" t="s">
        <v>868</v>
      </c>
      <c r="T188" s="168" t="s">
        <v>533</v>
      </c>
      <c r="U188" s="168" t="s">
        <v>698</v>
      </c>
      <c r="V188" s="183" t="s">
        <v>526</v>
      </c>
      <c r="W188" s="183" t="s">
        <v>526</v>
      </c>
      <c r="X188" s="168" t="s">
        <v>531</v>
      </c>
      <c r="Y188" s="168" t="s">
        <v>526</v>
      </c>
      <c r="Z188" s="301" t="s">
        <v>867</v>
      </c>
      <c r="AA188" s="301" t="s">
        <v>866</v>
      </c>
      <c r="AB188" s="200" t="s">
        <v>663</v>
      </c>
      <c r="AC188" s="200"/>
      <c r="AD188" s="186" t="s">
        <v>859</v>
      </c>
      <c r="AE188" s="201" t="s">
        <v>587</v>
      </c>
      <c r="AF188" s="188" t="s">
        <v>541</v>
      </c>
      <c r="AG188" s="28">
        <v>2672</v>
      </c>
      <c r="AH188" s="189">
        <v>584.62</v>
      </c>
      <c r="AI188" s="190" t="s">
        <v>601</v>
      </c>
      <c r="AJ188" s="191">
        <v>1</v>
      </c>
      <c r="AK188" s="191">
        <v>0</v>
      </c>
      <c r="AL188" s="178" t="s">
        <v>553</v>
      </c>
      <c r="AM188" s="191" t="s">
        <v>524</v>
      </c>
      <c r="AN188" s="168" t="s">
        <v>527</v>
      </c>
      <c r="AO188" s="168" t="s">
        <v>527</v>
      </c>
      <c r="AP188" s="168" t="s">
        <v>527</v>
      </c>
      <c r="AQ188" s="168" t="s">
        <v>527</v>
      </c>
      <c r="AR188" s="168" t="s">
        <v>526</v>
      </c>
      <c r="AS188" s="192" t="s">
        <v>559</v>
      </c>
      <c r="AT188" s="168" t="s">
        <v>524</v>
      </c>
      <c r="AU188" s="168" t="s">
        <v>524</v>
      </c>
      <c r="AV188" s="168" t="s">
        <v>527</v>
      </c>
      <c r="AW188" s="168" t="s">
        <v>524</v>
      </c>
      <c r="AX188" s="168" t="s">
        <v>524</v>
      </c>
      <c r="AY188" s="168" t="s">
        <v>524</v>
      </c>
      <c r="AZ188" s="168" t="s">
        <v>524</v>
      </c>
      <c r="BA188" s="193">
        <v>5</v>
      </c>
      <c r="BB188" s="193">
        <v>0</v>
      </c>
      <c r="BC188" s="194" t="s">
        <v>526</v>
      </c>
      <c r="BD188" s="168" t="s">
        <v>526</v>
      </c>
      <c r="BE188" s="168" t="s">
        <v>526</v>
      </c>
      <c r="BF188" s="168" t="s">
        <v>524</v>
      </c>
      <c r="BG188" s="168" t="s">
        <v>524</v>
      </c>
      <c r="BH188" s="168" t="s">
        <v>524</v>
      </c>
      <c r="BI188" s="168" t="s">
        <v>527</v>
      </c>
      <c r="BJ188" s="195" t="s">
        <v>527</v>
      </c>
      <c r="BK188" s="196" t="s">
        <v>523</v>
      </c>
      <c r="BL188" s="168" t="s">
        <v>523</v>
      </c>
      <c r="BM188" s="168" t="s">
        <v>523</v>
      </c>
      <c r="BN188" s="168" t="s">
        <v>523</v>
      </c>
      <c r="BO188" s="168" t="s">
        <v>539</v>
      </c>
      <c r="BP188" s="192" t="s">
        <v>523</v>
      </c>
    </row>
    <row r="189" spans="1:68" s="39" customFormat="1" ht="23.25" customHeight="1">
      <c r="A189" s="91">
        <v>17006</v>
      </c>
      <c r="B189" s="173" t="s">
        <v>138</v>
      </c>
      <c r="C189" s="174">
        <v>2025</v>
      </c>
      <c r="D189" s="175" t="s">
        <v>865</v>
      </c>
      <c r="E189" s="176" t="s">
        <v>759</v>
      </c>
      <c r="F189" s="176" t="s">
        <v>862</v>
      </c>
      <c r="G189" s="176" t="s">
        <v>861</v>
      </c>
      <c r="H189" s="168" t="s">
        <v>600</v>
      </c>
      <c r="I189" s="167">
        <v>1975</v>
      </c>
      <c r="J189" s="167"/>
      <c r="K189" s="177">
        <v>1974</v>
      </c>
      <c r="L189" s="177">
        <v>51</v>
      </c>
      <c r="M189" s="178" t="s">
        <v>548</v>
      </c>
      <c r="N189" s="179" t="s">
        <v>860</v>
      </c>
      <c r="O189" s="180" t="s">
        <v>556</v>
      </c>
      <c r="P189" s="181"/>
      <c r="Q189" s="171"/>
      <c r="R189" s="171" t="s">
        <v>737</v>
      </c>
      <c r="S189" s="179" t="s">
        <v>730</v>
      </c>
      <c r="T189" s="168" t="s">
        <v>533</v>
      </c>
      <c r="U189" s="168" t="s">
        <v>562</v>
      </c>
      <c r="V189" s="183" t="s">
        <v>526</v>
      </c>
      <c r="W189" s="183" t="s">
        <v>561</v>
      </c>
      <c r="X189" s="168" t="s">
        <v>526</v>
      </c>
      <c r="Y189" s="168" t="s">
        <v>526</v>
      </c>
      <c r="Z189" s="300">
        <v>0.3125</v>
      </c>
      <c r="AA189" s="184">
        <v>0.75</v>
      </c>
      <c r="AB189" s="200" t="s">
        <v>663</v>
      </c>
      <c r="AC189" s="200"/>
      <c r="AD189" s="186" t="s">
        <v>859</v>
      </c>
      <c r="AE189" s="201" t="s">
        <v>587</v>
      </c>
      <c r="AF189" s="188" t="s">
        <v>541</v>
      </c>
      <c r="AG189" s="28">
        <v>2290</v>
      </c>
      <c r="AH189" s="189">
        <v>509.15</v>
      </c>
      <c r="AI189" s="190" t="s">
        <v>601</v>
      </c>
      <c r="AJ189" s="191">
        <v>2</v>
      </c>
      <c r="AK189" s="191">
        <v>0</v>
      </c>
      <c r="AL189" s="178" t="s">
        <v>560</v>
      </c>
      <c r="AM189" s="191" t="s">
        <v>527</v>
      </c>
      <c r="AN189" s="168" t="s">
        <v>527</v>
      </c>
      <c r="AO189" s="168" t="s">
        <v>527</v>
      </c>
      <c r="AP189" s="168" t="s">
        <v>527</v>
      </c>
      <c r="AQ189" s="168" t="s">
        <v>527</v>
      </c>
      <c r="AR189" s="168" t="s">
        <v>526</v>
      </c>
      <c r="AS189" s="192" t="s">
        <v>559</v>
      </c>
      <c r="AT189" s="168" t="s">
        <v>524</v>
      </c>
      <c r="AU189" s="168" t="s">
        <v>524</v>
      </c>
      <c r="AV189" s="168" t="s">
        <v>527</v>
      </c>
      <c r="AW189" s="168" t="s">
        <v>527</v>
      </c>
      <c r="AX189" s="168" t="s">
        <v>524</v>
      </c>
      <c r="AY189" s="168" t="s">
        <v>524</v>
      </c>
      <c r="AZ189" s="168" t="s">
        <v>524</v>
      </c>
      <c r="BA189" s="193">
        <v>15</v>
      </c>
      <c r="BB189" s="193">
        <v>0</v>
      </c>
      <c r="BC189" s="194" t="s">
        <v>526</v>
      </c>
      <c r="BD189" s="168" t="s">
        <v>527</v>
      </c>
      <c r="BE189" s="168" t="s">
        <v>524</v>
      </c>
      <c r="BF189" s="168" t="s">
        <v>524</v>
      </c>
      <c r="BG189" s="168" t="s">
        <v>524</v>
      </c>
      <c r="BH189" s="168" t="s">
        <v>524</v>
      </c>
      <c r="BI189" s="168" t="s">
        <v>527</v>
      </c>
      <c r="BJ189" s="195" t="s">
        <v>527</v>
      </c>
      <c r="BK189" s="196" t="s">
        <v>523</v>
      </c>
      <c r="BL189" s="168" t="s">
        <v>523</v>
      </c>
      <c r="BM189" s="168" t="s">
        <v>523</v>
      </c>
      <c r="BN189" s="168" t="s">
        <v>523</v>
      </c>
      <c r="BO189" s="168" t="s">
        <v>539</v>
      </c>
      <c r="BP189" s="192" t="s">
        <v>523</v>
      </c>
    </row>
    <row r="190" spans="1:68" s="39" customFormat="1" ht="23.25" customHeight="1">
      <c r="A190" s="91">
        <v>17012</v>
      </c>
      <c r="B190" s="173" t="s">
        <v>132</v>
      </c>
      <c r="C190" s="174">
        <v>2025</v>
      </c>
      <c r="D190" s="175" t="s">
        <v>864</v>
      </c>
      <c r="E190" s="176" t="s">
        <v>759</v>
      </c>
      <c r="F190" s="176" t="s">
        <v>862</v>
      </c>
      <c r="G190" s="176" t="s">
        <v>861</v>
      </c>
      <c r="H190" s="168" t="s">
        <v>600</v>
      </c>
      <c r="I190" s="167">
        <v>1976</v>
      </c>
      <c r="J190" s="167"/>
      <c r="K190" s="177">
        <v>1975</v>
      </c>
      <c r="L190" s="177">
        <v>50</v>
      </c>
      <c r="M190" s="178" t="s">
        <v>536</v>
      </c>
      <c r="N190" s="179" t="s">
        <v>860</v>
      </c>
      <c r="O190" s="180" t="s">
        <v>556</v>
      </c>
      <c r="P190" s="181"/>
      <c r="Q190" s="171"/>
      <c r="R190" s="171" t="s">
        <v>546</v>
      </c>
      <c r="S190" s="179" t="s">
        <v>730</v>
      </c>
      <c r="T190" s="168" t="s">
        <v>533</v>
      </c>
      <c r="U190" s="168" t="s">
        <v>562</v>
      </c>
      <c r="V190" s="183" t="s">
        <v>526</v>
      </c>
      <c r="W190" s="183" t="s">
        <v>526</v>
      </c>
      <c r="X190" s="168" t="s">
        <v>593</v>
      </c>
      <c r="Y190" s="168" t="s">
        <v>526</v>
      </c>
      <c r="Z190" s="184">
        <v>0.33333333333333331</v>
      </c>
      <c r="AA190" s="309" t="s">
        <v>826</v>
      </c>
      <c r="AB190" s="200" t="s">
        <v>663</v>
      </c>
      <c r="AC190" s="200"/>
      <c r="AD190" s="186" t="s">
        <v>859</v>
      </c>
      <c r="AE190" s="201" t="s">
        <v>587</v>
      </c>
      <c r="AF190" s="188" t="s">
        <v>541</v>
      </c>
      <c r="AG190" s="28">
        <v>1700</v>
      </c>
      <c r="AH190" s="189">
        <v>485.37</v>
      </c>
      <c r="AI190" s="190" t="s">
        <v>601</v>
      </c>
      <c r="AJ190" s="191">
        <v>1</v>
      </c>
      <c r="AK190" s="191">
        <v>0</v>
      </c>
      <c r="AL190" s="178" t="s">
        <v>553</v>
      </c>
      <c r="AM190" s="191" t="s">
        <v>524</v>
      </c>
      <c r="AN190" s="168" t="s">
        <v>527</v>
      </c>
      <c r="AO190" s="168" t="s">
        <v>527</v>
      </c>
      <c r="AP190" s="168" t="s">
        <v>527</v>
      </c>
      <c r="AQ190" s="168" t="s">
        <v>527</v>
      </c>
      <c r="AR190" s="168" t="s">
        <v>526</v>
      </c>
      <c r="AS190" s="192" t="s">
        <v>559</v>
      </c>
      <c r="AT190" s="168" t="s">
        <v>524</v>
      </c>
      <c r="AU190" s="168" t="s">
        <v>524</v>
      </c>
      <c r="AV190" s="168" t="s">
        <v>527</v>
      </c>
      <c r="AW190" s="168" t="s">
        <v>524</v>
      </c>
      <c r="AX190" s="168" t="s">
        <v>524</v>
      </c>
      <c r="AY190" s="168" t="s">
        <v>524</v>
      </c>
      <c r="AZ190" s="168" t="s">
        <v>524</v>
      </c>
      <c r="BA190" s="193">
        <v>0</v>
      </c>
      <c r="BB190" s="193">
        <v>0</v>
      </c>
      <c r="BC190" s="194" t="s">
        <v>526</v>
      </c>
      <c r="BD190" s="168" t="s">
        <v>524</v>
      </c>
      <c r="BE190" s="168" t="s">
        <v>524</v>
      </c>
      <c r="BF190" s="168" t="s">
        <v>524</v>
      </c>
      <c r="BG190" s="168" t="s">
        <v>524</v>
      </c>
      <c r="BH190" s="168" t="s">
        <v>524</v>
      </c>
      <c r="BI190" s="168" t="s">
        <v>527</v>
      </c>
      <c r="BJ190" s="195" t="s">
        <v>527</v>
      </c>
      <c r="BK190" s="196" t="s">
        <v>523</v>
      </c>
      <c r="BL190" s="168" t="s">
        <v>523</v>
      </c>
      <c r="BM190" s="168" t="s">
        <v>523</v>
      </c>
      <c r="BN190" s="168" t="s">
        <v>523</v>
      </c>
      <c r="BO190" s="168" t="s">
        <v>539</v>
      </c>
      <c r="BP190" s="192" t="s">
        <v>523</v>
      </c>
    </row>
    <row r="191" spans="1:68" s="170" customFormat="1" ht="23.25" customHeight="1">
      <c r="A191" s="203">
        <v>17016</v>
      </c>
      <c r="B191" s="204" t="s">
        <v>128</v>
      </c>
      <c r="C191" s="205">
        <v>2025</v>
      </c>
      <c r="D191" s="206" t="s">
        <v>863</v>
      </c>
      <c r="E191" s="207" t="s">
        <v>759</v>
      </c>
      <c r="F191" s="207" t="s">
        <v>862</v>
      </c>
      <c r="G191" s="207" t="s">
        <v>861</v>
      </c>
      <c r="H191" s="208" t="s">
        <v>600</v>
      </c>
      <c r="I191" s="209">
        <v>1955</v>
      </c>
      <c r="J191" s="209"/>
      <c r="K191" s="210">
        <v>1976</v>
      </c>
      <c r="L191" s="210">
        <v>49</v>
      </c>
      <c r="M191" s="211" t="s">
        <v>658</v>
      </c>
      <c r="N191" s="212" t="s">
        <v>860</v>
      </c>
      <c r="O191" s="213" t="s">
        <v>534</v>
      </c>
      <c r="P191" s="214"/>
      <c r="Q191" s="215"/>
      <c r="R191" s="215" t="s">
        <v>546</v>
      </c>
      <c r="S191" s="212" t="s">
        <v>730</v>
      </c>
      <c r="T191" s="208" t="s">
        <v>533</v>
      </c>
      <c r="U191" s="208" t="s">
        <v>562</v>
      </c>
      <c r="V191" s="216" t="s">
        <v>526</v>
      </c>
      <c r="W191" s="216" t="s">
        <v>526</v>
      </c>
      <c r="X191" s="208" t="s">
        <v>526</v>
      </c>
      <c r="Y191" s="208" t="s">
        <v>527</v>
      </c>
      <c r="Z191" s="303">
        <v>0.3125</v>
      </c>
      <c r="AA191" s="217">
        <v>0.79166666666666663</v>
      </c>
      <c r="AB191" s="305" t="s">
        <v>663</v>
      </c>
      <c r="AC191" s="305"/>
      <c r="AD191" s="219" t="s">
        <v>859</v>
      </c>
      <c r="AE191" s="306" t="s">
        <v>587</v>
      </c>
      <c r="AF191" s="221" t="s">
        <v>541</v>
      </c>
      <c r="AG191" s="230">
        <v>1662</v>
      </c>
      <c r="AH191" s="222">
        <v>483.54</v>
      </c>
      <c r="AI191" s="223" t="s">
        <v>601</v>
      </c>
      <c r="AJ191" s="224">
        <v>1</v>
      </c>
      <c r="AK191" s="224">
        <v>0</v>
      </c>
      <c r="AL191" s="211" t="s">
        <v>553</v>
      </c>
      <c r="AM191" s="224" t="s">
        <v>524</v>
      </c>
      <c r="AN191" s="208" t="s">
        <v>527</v>
      </c>
      <c r="AO191" s="208" t="s">
        <v>527</v>
      </c>
      <c r="AP191" s="208" t="s">
        <v>527</v>
      </c>
      <c r="AQ191" s="208" t="s">
        <v>527</v>
      </c>
      <c r="AR191" s="208" t="s">
        <v>526</v>
      </c>
      <c r="AS191" s="225" t="s">
        <v>585</v>
      </c>
      <c r="AT191" s="208" t="s">
        <v>524</v>
      </c>
      <c r="AU191" s="208" t="s">
        <v>524</v>
      </c>
      <c r="AV191" s="208" t="s">
        <v>527</v>
      </c>
      <c r="AW191" s="208" t="s">
        <v>524</v>
      </c>
      <c r="AX191" s="208" t="s">
        <v>524</v>
      </c>
      <c r="AY191" s="208" t="s">
        <v>524</v>
      </c>
      <c r="AZ191" s="208" t="s">
        <v>524</v>
      </c>
      <c r="BA191" s="226">
        <v>0</v>
      </c>
      <c r="BB191" s="226">
        <v>0</v>
      </c>
      <c r="BC191" s="227" t="s">
        <v>526</v>
      </c>
      <c r="BD191" s="208" t="s">
        <v>526</v>
      </c>
      <c r="BE191" s="208" t="s">
        <v>526</v>
      </c>
      <c r="BF191" s="208" t="s">
        <v>524</v>
      </c>
      <c r="BG191" s="208" t="s">
        <v>524</v>
      </c>
      <c r="BH191" s="208" t="s">
        <v>524</v>
      </c>
      <c r="BI191" s="208" t="s">
        <v>527</v>
      </c>
      <c r="BJ191" s="228" t="s">
        <v>527</v>
      </c>
      <c r="BK191" s="229" t="s">
        <v>523</v>
      </c>
      <c r="BL191" s="208" t="s">
        <v>523</v>
      </c>
      <c r="BM191" s="208" t="s">
        <v>523</v>
      </c>
      <c r="BN191" s="208" t="s">
        <v>523</v>
      </c>
      <c r="BO191" s="208" t="s">
        <v>539</v>
      </c>
      <c r="BP191" s="225" t="s">
        <v>523</v>
      </c>
    </row>
    <row r="192" spans="1:68" s="3" customFormat="1" ht="23.25" customHeight="1">
      <c r="A192" s="231">
        <v>19010</v>
      </c>
      <c r="B192" s="232" t="s">
        <v>77</v>
      </c>
      <c r="C192" s="233">
        <v>2025</v>
      </c>
      <c r="D192" s="234" t="s">
        <v>858</v>
      </c>
      <c r="E192" s="235" t="s">
        <v>759</v>
      </c>
      <c r="F192" s="235" t="s">
        <v>758</v>
      </c>
      <c r="G192" s="235" t="s">
        <v>757</v>
      </c>
      <c r="H192" s="236" t="s">
        <v>550</v>
      </c>
      <c r="I192" s="237">
        <v>1994</v>
      </c>
      <c r="J192" s="237"/>
      <c r="K192" s="237">
        <v>1993</v>
      </c>
      <c r="L192" s="237">
        <v>32</v>
      </c>
      <c r="M192" s="233" t="s">
        <v>659</v>
      </c>
      <c r="N192" s="238" t="s">
        <v>828</v>
      </c>
      <c r="O192" s="239" t="s">
        <v>534</v>
      </c>
      <c r="P192" s="319"/>
      <c r="Q192" s="239"/>
      <c r="R192" s="236" t="s">
        <v>546</v>
      </c>
      <c r="S192" s="238" t="s">
        <v>730</v>
      </c>
      <c r="T192" s="236" t="s">
        <v>673</v>
      </c>
      <c r="U192" s="236" t="s">
        <v>562</v>
      </c>
      <c r="V192" s="241" t="s">
        <v>526</v>
      </c>
      <c r="W192" s="241" t="s">
        <v>526</v>
      </c>
      <c r="X192" s="236" t="s">
        <v>526</v>
      </c>
      <c r="Y192" s="236" t="s">
        <v>527</v>
      </c>
      <c r="Z192" s="320" t="s">
        <v>827</v>
      </c>
      <c r="AA192" s="343">
        <v>0.75</v>
      </c>
      <c r="AB192" s="243" t="s">
        <v>750</v>
      </c>
      <c r="AC192" s="243"/>
      <c r="AD192" s="244" t="s">
        <v>754</v>
      </c>
      <c r="AE192" s="245" t="s">
        <v>587</v>
      </c>
      <c r="AF192" s="246" t="s">
        <v>541</v>
      </c>
      <c r="AG192" s="247">
        <v>2083</v>
      </c>
      <c r="AH192" s="247">
        <v>740</v>
      </c>
      <c r="AI192" s="248" t="s">
        <v>669</v>
      </c>
      <c r="AJ192" s="236">
        <v>1</v>
      </c>
      <c r="AK192" s="236">
        <v>0</v>
      </c>
      <c r="AL192" s="233" t="s">
        <v>528</v>
      </c>
      <c r="AM192" s="236" t="s">
        <v>527</v>
      </c>
      <c r="AN192" s="236" t="s">
        <v>527</v>
      </c>
      <c r="AO192" s="236" t="s">
        <v>527</v>
      </c>
      <c r="AP192" s="236" t="s">
        <v>527</v>
      </c>
      <c r="AQ192" s="236" t="s">
        <v>527</v>
      </c>
      <c r="AR192" s="236" t="s">
        <v>526</v>
      </c>
      <c r="AS192" s="249" t="s">
        <v>559</v>
      </c>
      <c r="AT192" s="236" t="s">
        <v>524</v>
      </c>
      <c r="AU192" s="236" t="s">
        <v>524</v>
      </c>
      <c r="AV192" s="236" t="s">
        <v>524</v>
      </c>
      <c r="AW192" s="236" t="s">
        <v>524</v>
      </c>
      <c r="AX192" s="236" t="s">
        <v>524</v>
      </c>
      <c r="AY192" s="236" t="s">
        <v>524</v>
      </c>
      <c r="AZ192" s="236" t="s">
        <v>524</v>
      </c>
      <c r="BA192" s="250">
        <v>20</v>
      </c>
      <c r="BB192" s="250" t="s">
        <v>18</v>
      </c>
      <c r="BC192" s="251" t="s">
        <v>526</v>
      </c>
      <c r="BD192" s="236" t="s">
        <v>526</v>
      </c>
      <c r="BE192" s="236" t="s">
        <v>524</v>
      </c>
      <c r="BF192" s="236" t="s">
        <v>524</v>
      </c>
      <c r="BG192" s="236" t="s">
        <v>524</v>
      </c>
      <c r="BH192" s="236" t="s">
        <v>524</v>
      </c>
      <c r="BI192" s="236" t="s">
        <v>524</v>
      </c>
      <c r="BJ192" s="252" t="s">
        <v>527</v>
      </c>
      <c r="BK192" s="253" t="s">
        <v>539</v>
      </c>
      <c r="BL192" s="236" t="s">
        <v>523</v>
      </c>
      <c r="BM192" s="236" t="s">
        <v>523</v>
      </c>
      <c r="BN192" s="236" t="s">
        <v>523</v>
      </c>
      <c r="BO192" s="236" t="s">
        <v>523</v>
      </c>
      <c r="BP192" s="249" t="s">
        <v>523</v>
      </c>
    </row>
    <row r="193" spans="1:68" s="3" customFormat="1" ht="23.25" customHeight="1">
      <c r="A193" s="91">
        <v>18002</v>
      </c>
      <c r="B193" s="173" t="s">
        <v>114</v>
      </c>
      <c r="C193" s="174">
        <v>2025</v>
      </c>
      <c r="D193" s="175" t="s">
        <v>727</v>
      </c>
      <c r="E193" s="176" t="s">
        <v>759</v>
      </c>
      <c r="F193" s="176" t="s">
        <v>758</v>
      </c>
      <c r="G193" s="176" t="s">
        <v>732</v>
      </c>
      <c r="H193" s="168" t="s">
        <v>600</v>
      </c>
      <c r="I193" s="167">
        <v>2010</v>
      </c>
      <c r="J193" s="167"/>
      <c r="K193" s="177">
        <v>2009</v>
      </c>
      <c r="L193" s="177">
        <v>16</v>
      </c>
      <c r="M193" s="178" t="s">
        <v>548</v>
      </c>
      <c r="N193" s="179" t="s">
        <v>769</v>
      </c>
      <c r="O193" s="180" t="s">
        <v>666</v>
      </c>
      <c r="P193" s="198">
        <v>23001</v>
      </c>
      <c r="Q193" s="199" t="s">
        <v>857</v>
      </c>
      <c r="R193" s="171" t="s">
        <v>546</v>
      </c>
      <c r="S193" s="179" t="s">
        <v>729</v>
      </c>
      <c r="T193" s="168" t="s">
        <v>533</v>
      </c>
      <c r="U193" s="168" t="s">
        <v>724</v>
      </c>
      <c r="V193" s="183" t="s">
        <v>526</v>
      </c>
      <c r="W193" s="183" t="s">
        <v>526</v>
      </c>
      <c r="X193" s="168" t="s">
        <v>565</v>
      </c>
      <c r="Y193" s="168" t="s">
        <v>526</v>
      </c>
      <c r="Z193" s="300">
        <v>0.41666666666666669</v>
      </c>
      <c r="AA193" s="300">
        <v>0.66666666666666663</v>
      </c>
      <c r="AB193" s="200" t="s">
        <v>523</v>
      </c>
      <c r="AC193" s="200" t="s">
        <v>856</v>
      </c>
      <c r="AD193" s="186" t="s">
        <v>588</v>
      </c>
      <c r="AE193" s="201" t="s">
        <v>855</v>
      </c>
      <c r="AF193" s="188" t="s">
        <v>541</v>
      </c>
      <c r="AG193" s="28">
        <v>273</v>
      </c>
      <c r="AH193" s="189">
        <v>702</v>
      </c>
      <c r="AI193" s="190" t="s">
        <v>669</v>
      </c>
      <c r="AJ193" s="191">
        <v>3</v>
      </c>
      <c r="AK193" s="191">
        <v>0</v>
      </c>
      <c r="AL193" s="178" t="s">
        <v>528</v>
      </c>
      <c r="AM193" s="191" t="s">
        <v>527</v>
      </c>
      <c r="AN193" s="168" t="s">
        <v>527</v>
      </c>
      <c r="AO193" s="168" t="s">
        <v>526</v>
      </c>
      <c r="AP193" s="168" t="s">
        <v>526</v>
      </c>
      <c r="AQ193" s="168" t="s">
        <v>526</v>
      </c>
      <c r="AR193" s="168" t="s">
        <v>526</v>
      </c>
      <c r="AS193" s="192" t="s">
        <v>526</v>
      </c>
      <c r="AT193" s="168" t="s">
        <v>524</v>
      </c>
      <c r="AU193" s="168" t="s">
        <v>524</v>
      </c>
      <c r="AV193" s="168" t="s">
        <v>527</v>
      </c>
      <c r="AW193" s="168" t="s">
        <v>527</v>
      </c>
      <c r="AX193" s="168" t="s">
        <v>527</v>
      </c>
      <c r="AY193" s="168" t="s">
        <v>524</v>
      </c>
      <c r="AZ193" s="168" t="s">
        <v>524</v>
      </c>
      <c r="BA193" s="193">
        <v>260</v>
      </c>
      <c r="BB193" s="193">
        <v>0</v>
      </c>
      <c r="BC193" s="194" t="s">
        <v>526</v>
      </c>
      <c r="BD193" s="168" t="s">
        <v>526</v>
      </c>
      <c r="BE193" s="168" t="s">
        <v>526</v>
      </c>
      <c r="BF193" s="168" t="s">
        <v>527</v>
      </c>
      <c r="BG193" s="168" t="s">
        <v>524</v>
      </c>
      <c r="BH193" s="168" t="s">
        <v>524</v>
      </c>
      <c r="BI193" s="168" t="s">
        <v>527</v>
      </c>
      <c r="BJ193" s="195" t="s">
        <v>527</v>
      </c>
      <c r="BK193" s="196" t="s">
        <v>539</v>
      </c>
      <c r="BL193" s="168" t="s">
        <v>523</v>
      </c>
      <c r="BM193" s="168" t="s">
        <v>539</v>
      </c>
      <c r="BN193" s="168" t="s">
        <v>523</v>
      </c>
      <c r="BO193" s="168" t="s">
        <v>539</v>
      </c>
      <c r="BP193" s="192" t="s">
        <v>523</v>
      </c>
    </row>
    <row r="194" spans="1:68" s="3" customFormat="1" ht="23.25" customHeight="1">
      <c r="A194" s="91">
        <v>19007</v>
      </c>
      <c r="B194" s="173" t="s">
        <v>80</v>
      </c>
      <c r="C194" s="174">
        <v>2025</v>
      </c>
      <c r="D194" s="175" t="s">
        <v>854</v>
      </c>
      <c r="E194" s="176" t="s">
        <v>759</v>
      </c>
      <c r="F194" s="176" t="s">
        <v>758</v>
      </c>
      <c r="G194" s="176" t="s">
        <v>757</v>
      </c>
      <c r="H194" s="168" t="s">
        <v>550</v>
      </c>
      <c r="I194" s="167">
        <v>1988</v>
      </c>
      <c r="J194" s="167"/>
      <c r="K194" s="177">
        <v>1987</v>
      </c>
      <c r="L194" s="177">
        <v>38</v>
      </c>
      <c r="M194" s="178" t="s">
        <v>599</v>
      </c>
      <c r="N194" s="179" t="s">
        <v>828</v>
      </c>
      <c r="O194" s="180" t="s">
        <v>534</v>
      </c>
      <c r="P194" s="181"/>
      <c r="Q194" s="171"/>
      <c r="R194" s="168" t="s">
        <v>546</v>
      </c>
      <c r="S194" s="179" t="s">
        <v>730</v>
      </c>
      <c r="T194" s="168" t="s">
        <v>673</v>
      </c>
      <c r="U194" s="168" t="s">
        <v>698</v>
      </c>
      <c r="V194" s="183" t="s">
        <v>677</v>
      </c>
      <c r="W194" s="183" t="s">
        <v>526</v>
      </c>
      <c r="X194" s="168" t="s">
        <v>565</v>
      </c>
      <c r="Y194" s="168" t="s">
        <v>527</v>
      </c>
      <c r="Z194" s="301" t="s">
        <v>827</v>
      </c>
      <c r="AA194" s="300">
        <v>0.75</v>
      </c>
      <c r="AB194" s="200" t="s">
        <v>750</v>
      </c>
      <c r="AC194" s="200"/>
      <c r="AD194" s="186" t="s">
        <v>754</v>
      </c>
      <c r="AE194" s="201" t="s">
        <v>587</v>
      </c>
      <c r="AF194" s="188" t="s">
        <v>541</v>
      </c>
      <c r="AG194" s="28">
        <v>1200</v>
      </c>
      <c r="AH194" s="189">
        <v>582</v>
      </c>
      <c r="AI194" s="190" t="s">
        <v>669</v>
      </c>
      <c r="AJ194" s="191">
        <v>2</v>
      </c>
      <c r="AK194" s="191">
        <v>0</v>
      </c>
      <c r="AL194" s="178" t="s">
        <v>528</v>
      </c>
      <c r="AM194" s="191" t="s">
        <v>527</v>
      </c>
      <c r="AN194" s="168" t="s">
        <v>527</v>
      </c>
      <c r="AO194" s="168" t="s">
        <v>527</v>
      </c>
      <c r="AP194" s="168" t="s">
        <v>527</v>
      </c>
      <c r="AQ194" s="168" t="s">
        <v>527</v>
      </c>
      <c r="AR194" s="168" t="s">
        <v>526</v>
      </c>
      <c r="AS194" s="192" t="s">
        <v>559</v>
      </c>
      <c r="AT194" s="168" t="s">
        <v>524</v>
      </c>
      <c r="AU194" s="168" t="s">
        <v>524</v>
      </c>
      <c r="AV194" s="168" t="s">
        <v>524</v>
      </c>
      <c r="AW194" s="168" t="s">
        <v>527</v>
      </c>
      <c r="AX194" s="168" t="s">
        <v>524</v>
      </c>
      <c r="AY194" s="168" t="s">
        <v>524</v>
      </c>
      <c r="AZ194" s="168" t="s">
        <v>524</v>
      </c>
      <c r="BA194" s="193">
        <v>3</v>
      </c>
      <c r="BB194" s="193" t="s">
        <v>18</v>
      </c>
      <c r="BC194" s="194" t="s">
        <v>524</v>
      </c>
      <c r="BD194" s="168" t="s">
        <v>524</v>
      </c>
      <c r="BE194" s="168" t="s">
        <v>524</v>
      </c>
      <c r="BF194" s="168" t="s">
        <v>524</v>
      </c>
      <c r="BG194" s="168" t="s">
        <v>524</v>
      </c>
      <c r="BH194" s="168" t="s">
        <v>524</v>
      </c>
      <c r="BI194" s="168" t="s">
        <v>524</v>
      </c>
      <c r="BJ194" s="195" t="s">
        <v>527</v>
      </c>
      <c r="BK194" s="196" t="s">
        <v>539</v>
      </c>
      <c r="BL194" s="168" t="s">
        <v>523</v>
      </c>
      <c r="BM194" s="168" t="s">
        <v>523</v>
      </c>
      <c r="BN194" s="168" t="s">
        <v>523</v>
      </c>
      <c r="BO194" s="168" t="s">
        <v>523</v>
      </c>
      <c r="BP194" s="192" t="s">
        <v>523</v>
      </c>
    </row>
    <row r="195" spans="1:68" s="3" customFormat="1" ht="23.25" customHeight="1">
      <c r="A195" s="91">
        <v>19025</v>
      </c>
      <c r="B195" s="173" t="s">
        <v>72</v>
      </c>
      <c r="C195" s="174">
        <v>2025</v>
      </c>
      <c r="D195" s="175" t="s">
        <v>853</v>
      </c>
      <c r="E195" s="176" t="s">
        <v>759</v>
      </c>
      <c r="F195" s="176" t="s">
        <v>758</v>
      </c>
      <c r="G195" s="176" t="s">
        <v>757</v>
      </c>
      <c r="H195" s="168" t="s">
        <v>550</v>
      </c>
      <c r="I195" s="167">
        <v>2002</v>
      </c>
      <c r="J195" s="167"/>
      <c r="K195" s="177">
        <v>1972</v>
      </c>
      <c r="L195" s="177">
        <v>53</v>
      </c>
      <c r="M195" s="178" t="s">
        <v>656</v>
      </c>
      <c r="N195" s="179" t="s">
        <v>756</v>
      </c>
      <c r="O195" s="180" t="s">
        <v>534</v>
      </c>
      <c r="P195" s="181"/>
      <c r="Q195" s="171"/>
      <c r="R195" s="168" t="s">
        <v>546</v>
      </c>
      <c r="S195" s="179" t="s">
        <v>730</v>
      </c>
      <c r="T195" s="168" t="s">
        <v>673</v>
      </c>
      <c r="U195" s="168" t="s">
        <v>562</v>
      </c>
      <c r="V195" s="183" t="s">
        <v>677</v>
      </c>
      <c r="W195" s="183" t="s">
        <v>526</v>
      </c>
      <c r="X195" s="168" t="s">
        <v>565</v>
      </c>
      <c r="Y195" s="168" t="s">
        <v>526</v>
      </c>
      <c r="Z195" s="301" t="s">
        <v>755</v>
      </c>
      <c r="AA195" s="300">
        <v>0.79166666666666663</v>
      </c>
      <c r="AB195" s="200" t="s">
        <v>750</v>
      </c>
      <c r="AC195" s="200"/>
      <c r="AD195" s="186" t="s">
        <v>754</v>
      </c>
      <c r="AE195" s="201" t="s">
        <v>587</v>
      </c>
      <c r="AF195" s="188" t="s">
        <v>541</v>
      </c>
      <c r="AG195" s="28">
        <v>1645</v>
      </c>
      <c r="AH195" s="189">
        <v>510.94</v>
      </c>
      <c r="AI195" s="190" t="s">
        <v>601</v>
      </c>
      <c r="AJ195" s="191">
        <v>1</v>
      </c>
      <c r="AK195" s="191">
        <v>0</v>
      </c>
      <c r="AL195" s="178" t="s">
        <v>553</v>
      </c>
      <c r="AM195" s="191" t="s">
        <v>524</v>
      </c>
      <c r="AN195" s="168" t="s">
        <v>527</v>
      </c>
      <c r="AO195" s="168" t="s">
        <v>526</v>
      </c>
      <c r="AP195" s="168" t="s">
        <v>526</v>
      </c>
      <c r="AQ195" s="168" t="s">
        <v>526</v>
      </c>
      <c r="AR195" s="168" t="s">
        <v>526</v>
      </c>
      <c r="AS195" s="192" t="s">
        <v>526</v>
      </c>
      <c r="AT195" s="168" t="s">
        <v>524</v>
      </c>
      <c r="AU195" s="168" t="s">
        <v>524</v>
      </c>
      <c r="AV195" s="168" t="s">
        <v>527</v>
      </c>
      <c r="AW195" s="168" t="s">
        <v>524</v>
      </c>
      <c r="AX195" s="168" t="s">
        <v>524</v>
      </c>
      <c r="AY195" s="168" t="s">
        <v>524</v>
      </c>
      <c r="AZ195" s="168" t="s">
        <v>524</v>
      </c>
      <c r="BA195" s="193">
        <v>3</v>
      </c>
      <c r="BB195" s="193" t="s">
        <v>18</v>
      </c>
      <c r="BC195" s="194" t="s">
        <v>526</v>
      </c>
      <c r="BD195" s="168" t="s">
        <v>526</v>
      </c>
      <c r="BE195" s="168" t="s">
        <v>524</v>
      </c>
      <c r="BF195" s="168" t="s">
        <v>524</v>
      </c>
      <c r="BG195" s="168" t="s">
        <v>524</v>
      </c>
      <c r="BH195" s="168" t="s">
        <v>524</v>
      </c>
      <c r="BI195" s="168" t="s">
        <v>524</v>
      </c>
      <c r="BJ195" s="195" t="s">
        <v>527</v>
      </c>
      <c r="BK195" s="196" t="s">
        <v>539</v>
      </c>
      <c r="BL195" s="168" t="s">
        <v>523</v>
      </c>
      <c r="BM195" s="168" t="s">
        <v>523</v>
      </c>
      <c r="BN195" s="168" t="s">
        <v>523</v>
      </c>
      <c r="BO195" s="168" t="s">
        <v>539</v>
      </c>
      <c r="BP195" s="192" t="s">
        <v>523</v>
      </c>
    </row>
    <row r="196" spans="1:68" s="3" customFormat="1" ht="23.25" customHeight="1">
      <c r="A196" s="91">
        <v>19029</v>
      </c>
      <c r="B196" s="173" t="s">
        <v>69</v>
      </c>
      <c r="C196" s="174">
        <v>2025</v>
      </c>
      <c r="D196" s="175" t="s">
        <v>852</v>
      </c>
      <c r="E196" s="176" t="s">
        <v>759</v>
      </c>
      <c r="F196" s="176" t="s">
        <v>758</v>
      </c>
      <c r="G196" s="176" t="s">
        <v>757</v>
      </c>
      <c r="H196" s="168" t="s">
        <v>550</v>
      </c>
      <c r="I196" s="167">
        <v>2003</v>
      </c>
      <c r="J196" s="167"/>
      <c r="K196" s="177">
        <v>1951</v>
      </c>
      <c r="L196" s="177">
        <v>74</v>
      </c>
      <c r="M196" s="178" t="s">
        <v>548</v>
      </c>
      <c r="N196" s="179" t="s">
        <v>756</v>
      </c>
      <c r="O196" s="180" t="s">
        <v>666</v>
      </c>
      <c r="P196" s="181">
        <v>14001</v>
      </c>
      <c r="Q196" s="182" t="s">
        <v>851</v>
      </c>
      <c r="R196" s="168" t="s">
        <v>546</v>
      </c>
      <c r="S196" s="179" t="s">
        <v>730</v>
      </c>
      <c r="T196" s="168" t="s">
        <v>673</v>
      </c>
      <c r="U196" s="168" t="s">
        <v>580</v>
      </c>
      <c r="V196" s="183" t="s">
        <v>677</v>
      </c>
      <c r="W196" s="183" t="s">
        <v>526</v>
      </c>
      <c r="X196" s="168" t="s">
        <v>565</v>
      </c>
      <c r="Y196" s="168" t="s">
        <v>526</v>
      </c>
      <c r="Z196" s="301" t="s">
        <v>755</v>
      </c>
      <c r="AA196" s="300">
        <v>0.79166666666666663</v>
      </c>
      <c r="AB196" s="200" t="s">
        <v>750</v>
      </c>
      <c r="AC196" s="200"/>
      <c r="AD196" s="186" t="s">
        <v>754</v>
      </c>
      <c r="AE196" s="201" t="s">
        <v>587</v>
      </c>
      <c r="AF196" s="188" t="s">
        <v>541</v>
      </c>
      <c r="AG196" s="28" t="s">
        <v>18</v>
      </c>
      <c r="AH196" s="189">
        <v>488.58</v>
      </c>
      <c r="AI196" s="190" t="s">
        <v>601</v>
      </c>
      <c r="AJ196" s="191">
        <v>2</v>
      </c>
      <c r="AK196" s="191">
        <v>0</v>
      </c>
      <c r="AL196" s="178" t="s">
        <v>560</v>
      </c>
      <c r="AM196" s="191" t="s">
        <v>527</v>
      </c>
      <c r="AN196" s="168" t="s">
        <v>527</v>
      </c>
      <c r="AO196" s="168" t="s">
        <v>527</v>
      </c>
      <c r="AP196" s="168" t="s">
        <v>526</v>
      </c>
      <c r="AQ196" s="168" t="s">
        <v>526</v>
      </c>
      <c r="AR196" s="168" t="s">
        <v>526</v>
      </c>
      <c r="AS196" s="192" t="s">
        <v>559</v>
      </c>
      <c r="AT196" s="168" t="s">
        <v>524</v>
      </c>
      <c r="AU196" s="168" t="s">
        <v>524</v>
      </c>
      <c r="AV196" s="168" t="s">
        <v>527</v>
      </c>
      <c r="AW196" s="168" t="s">
        <v>524</v>
      </c>
      <c r="AX196" s="168" t="s">
        <v>524</v>
      </c>
      <c r="AY196" s="168" t="s">
        <v>524</v>
      </c>
      <c r="AZ196" s="168" t="s">
        <v>524</v>
      </c>
      <c r="BA196" s="193">
        <v>0</v>
      </c>
      <c r="BB196" s="193" t="s">
        <v>18</v>
      </c>
      <c r="BC196" s="194" t="s">
        <v>524</v>
      </c>
      <c r="BD196" s="168" t="s">
        <v>527</v>
      </c>
      <c r="BE196" s="168" t="s">
        <v>524</v>
      </c>
      <c r="BF196" s="168" t="s">
        <v>524</v>
      </c>
      <c r="BG196" s="168" t="s">
        <v>524</v>
      </c>
      <c r="BH196" s="168" t="s">
        <v>524</v>
      </c>
      <c r="BI196" s="168" t="s">
        <v>524</v>
      </c>
      <c r="BJ196" s="195" t="s">
        <v>527</v>
      </c>
      <c r="BK196" s="196" t="s">
        <v>539</v>
      </c>
      <c r="BL196" s="168" t="s">
        <v>523</v>
      </c>
      <c r="BM196" s="168" t="s">
        <v>523</v>
      </c>
      <c r="BN196" s="168" t="s">
        <v>523</v>
      </c>
      <c r="BO196" s="168" t="s">
        <v>523</v>
      </c>
      <c r="BP196" s="192" t="s">
        <v>523</v>
      </c>
    </row>
    <row r="197" spans="1:68" s="3" customFormat="1" ht="23.25" customHeight="1">
      <c r="A197" s="91">
        <v>19005</v>
      </c>
      <c r="B197" s="173" t="s">
        <v>456</v>
      </c>
      <c r="C197" s="174">
        <v>2025</v>
      </c>
      <c r="D197" s="175" t="s">
        <v>778</v>
      </c>
      <c r="E197" s="176" t="s">
        <v>759</v>
      </c>
      <c r="F197" s="176" t="s">
        <v>758</v>
      </c>
      <c r="G197" s="176" t="s">
        <v>757</v>
      </c>
      <c r="H197" s="168" t="s">
        <v>550</v>
      </c>
      <c r="I197" s="167">
        <v>2010</v>
      </c>
      <c r="J197" s="167"/>
      <c r="K197" s="177">
        <v>2009</v>
      </c>
      <c r="L197" s="177">
        <v>16</v>
      </c>
      <c r="M197" s="178" t="s">
        <v>684</v>
      </c>
      <c r="N197" s="179" t="s">
        <v>828</v>
      </c>
      <c r="O197" s="180" t="s">
        <v>666</v>
      </c>
      <c r="P197" s="181">
        <v>19020</v>
      </c>
      <c r="Q197" s="182" t="s">
        <v>850</v>
      </c>
      <c r="R197" s="168" t="s">
        <v>546</v>
      </c>
      <c r="S197" s="179" t="s">
        <v>730</v>
      </c>
      <c r="T197" s="168" t="s">
        <v>673</v>
      </c>
      <c r="U197" s="168" t="s">
        <v>562</v>
      </c>
      <c r="V197" s="183" t="s">
        <v>677</v>
      </c>
      <c r="W197" s="183" t="s">
        <v>526</v>
      </c>
      <c r="X197" s="168" t="s">
        <v>526</v>
      </c>
      <c r="Y197" s="168" t="s">
        <v>526</v>
      </c>
      <c r="Z197" s="301" t="s">
        <v>827</v>
      </c>
      <c r="AA197" s="300">
        <v>0.75</v>
      </c>
      <c r="AB197" s="200" t="s">
        <v>750</v>
      </c>
      <c r="AC197" s="200"/>
      <c r="AD197" s="186" t="s">
        <v>754</v>
      </c>
      <c r="AE197" s="201" t="s">
        <v>587</v>
      </c>
      <c r="AF197" s="188" t="s">
        <v>541</v>
      </c>
      <c r="AG197" s="28">
        <v>1959</v>
      </c>
      <c r="AH197" s="189">
        <v>448</v>
      </c>
      <c r="AI197" s="190" t="s">
        <v>601</v>
      </c>
      <c r="AJ197" s="191">
        <v>1</v>
      </c>
      <c r="AK197" s="191">
        <v>0</v>
      </c>
      <c r="AL197" s="178" t="s">
        <v>528</v>
      </c>
      <c r="AM197" s="191" t="s">
        <v>527</v>
      </c>
      <c r="AN197" s="168" t="s">
        <v>527</v>
      </c>
      <c r="AO197" s="168" t="s">
        <v>527</v>
      </c>
      <c r="AP197" s="168" t="s">
        <v>527</v>
      </c>
      <c r="AQ197" s="168" t="s">
        <v>526</v>
      </c>
      <c r="AR197" s="168" t="s">
        <v>526</v>
      </c>
      <c r="AS197" s="192" t="s">
        <v>585</v>
      </c>
      <c r="AT197" s="168" t="s">
        <v>524</v>
      </c>
      <c r="AU197" s="168" t="s">
        <v>524</v>
      </c>
      <c r="AV197" s="168" t="s">
        <v>527</v>
      </c>
      <c r="AW197" s="168" t="s">
        <v>524</v>
      </c>
      <c r="AX197" s="168" t="s">
        <v>524</v>
      </c>
      <c r="AY197" s="168" t="s">
        <v>524</v>
      </c>
      <c r="AZ197" s="168" t="s">
        <v>524</v>
      </c>
      <c r="BA197" s="193">
        <v>20</v>
      </c>
      <c r="BB197" s="193" t="s">
        <v>18</v>
      </c>
      <c r="BC197" s="194" t="s">
        <v>526</v>
      </c>
      <c r="BD197" s="168" t="s">
        <v>526</v>
      </c>
      <c r="BE197" s="168" t="s">
        <v>524</v>
      </c>
      <c r="BF197" s="168" t="s">
        <v>524</v>
      </c>
      <c r="BG197" s="168" t="s">
        <v>524</v>
      </c>
      <c r="BH197" s="168" t="s">
        <v>524</v>
      </c>
      <c r="BI197" s="168" t="s">
        <v>524</v>
      </c>
      <c r="BJ197" s="195" t="s">
        <v>527</v>
      </c>
      <c r="BK197" s="196" t="s">
        <v>539</v>
      </c>
      <c r="BL197" s="168" t="s">
        <v>523</v>
      </c>
      <c r="BM197" s="168" t="s">
        <v>523</v>
      </c>
      <c r="BN197" s="168" t="s">
        <v>523</v>
      </c>
      <c r="BO197" s="168" t="s">
        <v>523</v>
      </c>
      <c r="BP197" s="192" t="s">
        <v>523</v>
      </c>
    </row>
    <row r="198" spans="1:68" s="3" customFormat="1" ht="23.25" customHeight="1">
      <c r="A198" s="91">
        <v>19008</v>
      </c>
      <c r="B198" s="173" t="s">
        <v>79</v>
      </c>
      <c r="C198" s="174">
        <v>2025</v>
      </c>
      <c r="D198" s="175" t="s">
        <v>849</v>
      </c>
      <c r="E198" s="176" t="s">
        <v>759</v>
      </c>
      <c r="F198" s="176" t="s">
        <v>758</v>
      </c>
      <c r="G198" s="176" t="s">
        <v>757</v>
      </c>
      <c r="H198" s="168" t="s">
        <v>550</v>
      </c>
      <c r="I198" s="167">
        <v>1990</v>
      </c>
      <c r="J198" s="167"/>
      <c r="K198" s="177">
        <v>1989</v>
      </c>
      <c r="L198" s="177">
        <v>36</v>
      </c>
      <c r="M198" s="178" t="s">
        <v>658</v>
      </c>
      <c r="N198" s="179" t="s">
        <v>828</v>
      </c>
      <c r="O198" s="180" t="s">
        <v>534</v>
      </c>
      <c r="P198" s="181"/>
      <c r="Q198" s="171"/>
      <c r="R198" s="168" t="s">
        <v>546</v>
      </c>
      <c r="S198" s="179" t="s">
        <v>730</v>
      </c>
      <c r="T198" s="168" t="s">
        <v>673</v>
      </c>
      <c r="U198" s="168" t="s">
        <v>562</v>
      </c>
      <c r="V198" s="183" t="s">
        <v>677</v>
      </c>
      <c r="W198" s="183" t="s">
        <v>526</v>
      </c>
      <c r="X198" s="168" t="s">
        <v>565</v>
      </c>
      <c r="Y198" s="168" t="s">
        <v>527</v>
      </c>
      <c r="Z198" s="301" t="s">
        <v>827</v>
      </c>
      <c r="AA198" s="300">
        <v>0.75</v>
      </c>
      <c r="AB198" s="200" t="s">
        <v>750</v>
      </c>
      <c r="AC198" s="200"/>
      <c r="AD198" s="186" t="s">
        <v>754</v>
      </c>
      <c r="AE198" s="201" t="s">
        <v>587</v>
      </c>
      <c r="AF198" s="188" t="s">
        <v>541</v>
      </c>
      <c r="AG198" s="28">
        <v>660</v>
      </c>
      <c r="AH198" s="189">
        <v>438</v>
      </c>
      <c r="AI198" s="190" t="s">
        <v>669</v>
      </c>
      <c r="AJ198" s="191">
        <v>1</v>
      </c>
      <c r="AK198" s="191">
        <v>0</v>
      </c>
      <c r="AL198" s="178" t="s">
        <v>528</v>
      </c>
      <c r="AM198" s="191" t="s">
        <v>527</v>
      </c>
      <c r="AN198" s="168" t="s">
        <v>527</v>
      </c>
      <c r="AO198" s="168" t="s">
        <v>527</v>
      </c>
      <c r="AP198" s="168" t="s">
        <v>527</v>
      </c>
      <c r="AQ198" s="168" t="s">
        <v>527</v>
      </c>
      <c r="AR198" s="168" t="s">
        <v>526</v>
      </c>
      <c r="AS198" s="192" t="s">
        <v>585</v>
      </c>
      <c r="AT198" s="168" t="s">
        <v>524</v>
      </c>
      <c r="AU198" s="168" t="s">
        <v>524</v>
      </c>
      <c r="AV198" s="168" t="s">
        <v>524</v>
      </c>
      <c r="AW198" s="168" t="s">
        <v>524</v>
      </c>
      <c r="AX198" s="168" t="s">
        <v>524</v>
      </c>
      <c r="AY198" s="168" t="s">
        <v>524</v>
      </c>
      <c r="AZ198" s="168" t="s">
        <v>524</v>
      </c>
      <c r="BA198" s="193">
        <v>10</v>
      </c>
      <c r="BB198" s="193" t="s">
        <v>18</v>
      </c>
      <c r="BC198" s="194" t="s">
        <v>526</v>
      </c>
      <c r="BD198" s="168" t="s">
        <v>526</v>
      </c>
      <c r="BE198" s="168" t="s">
        <v>524</v>
      </c>
      <c r="BF198" s="168" t="s">
        <v>524</v>
      </c>
      <c r="BG198" s="168" t="s">
        <v>524</v>
      </c>
      <c r="BH198" s="168" t="s">
        <v>524</v>
      </c>
      <c r="BI198" s="168" t="s">
        <v>524</v>
      </c>
      <c r="BJ198" s="195" t="s">
        <v>527</v>
      </c>
      <c r="BK198" s="196" t="s">
        <v>539</v>
      </c>
      <c r="BL198" s="168" t="s">
        <v>523</v>
      </c>
      <c r="BM198" s="168" t="s">
        <v>523</v>
      </c>
      <c r="BN198" s="168" t="s">
        <v>523</v>
      </c>
      <c r="BO198" s="168" t="s">
        <v>523</v>
      </c>
      <c r="BP198" s="192" t="s">
        <v>523</v>
      </c>
    </row>
    <row r="199" spans="1:68" s="3" customFormat="1" ht="23.25" customHeight="1">
      <c r="A199" s="91">
        <v>19011</v>
      </c>
      <c r="B199" s="173" t="s">
        <v>76</v>
      </c>
      <c r="C199" s="174">
        <v>2025</v>
      </c>
      <c r="D199" s="175" t="s">
        <v>848</v>
      </c>
      <c r="E199" s="176" t="s">
        <v>759</v>
      </c>
      <c r="F199" s="176" t="s">
        <v>758</v>
      </c>
      <c r="G199" s="176" t="s">
        <v>757</v>
      </c>
      <c r="H199" s="168" t="s">
        <v>550</v>
      </c>
      <c r="I199" s="167">
        <v>1997</v>
      </c>
      <c r="J199" s="167"/>
      <c r="K199" s="177">
        <v>1996</v>
      </c>
      <c r="L199" s="177">
        <v>29</v>
      </c>
      <c r="M199" s="178" t="s">
        <v>548</v>
      </c>
      <c r="N199" s="179" t="s">
        <v>828</v>
      </c>
      <c r="O199" s="180" t="s">
        <v>666</v>
      </c>
      <c r="P199" s="181">
        <v>20004</v>
      </c>
      <c r="Q199" s="182" t="s">
        <v>847</v>
      </c>
      <c r="R199" s="168" t="s">
        <v>546</v>
      </c>
      <c r="S199" s="179" t="s">
        <v>730</v>
      </c>
      <c r="T199" s="168" t="s">
        <v>673</v>
      </c>
      <c r="U199" s="168" t="s">
        <v>562</v>
      </c>
      <c r="V199" s="183" t="s">
        <v>677</v>
      </c>
      <c r="W199" s="183" t="s">
        <v>526</v>
      </c>
      <c r="X199" s="168" t="s">
        <v>593</v>
      </c>
      <c r="Y199" s="168" t="s">
        <v>526</v>
      </c>
      <c r="Z199" s="301" t="s">
        <v>827</v>
      </c>
      <c r="AA199" s="300">
        <v>0.75</v>
      </c>
      <c r="AB199" s="200" t="s">
        <v>750</v>
      </c>
      <c r="AC199" s="200"/>
      <c r="AD199" s="186" t="s">
        <v>754</v>
      </c>
      <c r="AE199" s="201" t="s">
        <v>587</v>
      </c>
      <c r="AF199" s="188" t="s">
        <v>541</v>
      </c>
      <c r="AG199" s="28">
        <v>2966</v>
      </c>
      <c r="AH199" s="189">
        <v>366</v>
      </c>
      <c r="AI199" s="190" t="s">
        <v>669</v>
      </c>
      <c r="AJ199" s="191">
        <v>1</v>
      </c>
      <c r="AK199" s="191">
        <v>0</v>
      </c>
      <c r="AL199" s="178" t="s">
        <v>528</v>
      </c>
      <c r="AM199" s="191" t="s">
        <v>527</v>
      </c>
      <c r="AN199" s="168" t="s">
        <v>527</v>
      </c>
      <c r="AO199" s="168" t="s">
        <v>526</v>
      </c>
      <c r="AP199" s="168" t="s">
        <v>527</v>
      </c>
      <c r="AQ199" s="168" t="s">
        <v>527</v>
      </c>
      <c r="AR199" s="168" t="s">
        <v>526</v>
      </c>
      <c r="AS199" s="192" t="s">
        <v>526</v>
      </c>
      <c r="AT199" s="168" t="s">
        <v>524</v>
      </c>
      <c r="AU199" s="168" t="s">
        <v>524</v>
      </c>
      <c r="AV199" s="168" t="s">
        <v>524</v>
      </c>
      <c r="AW199" s="168" t="s">
        <v>524</v>
      </c>
      <c r="AX199" s="168" t="s">
        <v>524</v>
      </c>
      <c r="AY199" s="168" t="s">
        <v>524</v>
      </c>
      <c r="AZ199" s="168" t="s">
        <v>524</v>
      </c>
      <c r="BA199" s="193">
        <v>2</v>
      </c>
      <c r="BB199" s="193" t="s">
        <v>18</v>
      </c>
      <c r="BC199" s="194" t="s">
        <v>526</v>
      </c>
      <c r="BD199" s="168" t="s">
        <v>526</v>
      </c>
      <c r="BE199" s="168" t="s">
        <v>524</v>
      </c>
      <c r="BF199" s="168" t="s">
        <v>524</v>
      </c>
      <c r="BG199" s="168" t="s">
        <v>524</v>
      </c>
      <c r="BH199" s="168" t="s">
        <v>524</v>
      </c>
      <c r="BI199" s="168" t="s">
        <v>524</v>
      </c>
      <c r="BJ199" s="195" t="s">
        <v>527</v>
      </c>
      <c r="BK199" s="196" t="s">
        <v>539</v>
      </c>
      <c r="BL199" s="168" t="s">
        <v>523</v>
      </c>
      <c r="BM199" s="236" t="s">
        <v>523</v>
      </c>
      <c r="BN199" s="236" t="s">
        <v>523</v>
      </c>
      <c r="BO199" s="236" t="s">
        <v>523</v>
      </c>
      <c r="BP199" s="249" t="s">
        <v>523</v>
      </c>
    </row>
    <row r="200" spans="1:68" s="3" customFormat="1" ht="23.25" customHeight="1">
      <c r="A200" s="91">
        <v>19009</v>
      </c>
      <c r="B200" s="173" t="s">
        <v>78</v>
      </c>
      <c r="C200" s="174">
        <v>2025</v>
      </c>
      <c r="D200" s="175" t="s">
        <v>846</v>
      </c>
      <c r="E200" s="176" t="s">
        <v>759</v>
      </c>
      <c r="F200" s="176" t="s">
        <v>758</v>
      </c>
      <c r="G200" s="176" t="s">
        <v>757</v>
      </c>
      <c r="H200" s="168" t="s">
        <v>550</v>
      </c>
      <c r="I200" s="167">
        <v>1992</v>
      </c>
      <c r="J200" s="167"/>
      <c r="K200" s="177">
        <v>1991</v>
      </c>
      <c r="L200" s="177">
        <v>34</v>
      </c>
      <c r="M200" s="178" t="s">
        <v>548</v>
      </c>
      <c r="N200" s="179" t="s">
        <v>828</v>
      </c>
      <c r="O200" s="180" t="s">
        <v>534</v>
      </c>
      <c r="P200" s="181"/>
      <c r="Q200" s="171"/>
      <c r="R200" s="168" t="s">
        <v>546</v>
      </c>
      <c r="S200" s="179" t="s">
        <v>730</v>
      </c>
      <c r="T200" s="168" t="s">
        <v>673</v>
      </c>
      <c r="U200" s="168" t="s">
        <v>580</v>
      </c>
      <c r="V200" s="183" t="s">
        <v>677</v>
      </c>
      <c r="W200" s="183" t="s">
        <v>526</v>
      </c>
      <c r="X200" s="168" t="s">
        <v>565</v>
      </c>
      <c r="Y200" s="168" t="s">
        <v>526</v>
      </c>
      <c r="Z200" s="301" t="s">
        <v>827</v>
      </c>
      <c r="AA200" s="300">
        <v>0.75</v>
      </c>
      <c r="AB200" s="200" t="s">
        <v>750</v>
      </c>
      <c r="AC200" s="200"/>
      <c r="AD200" s="186" t="s">
        <v>754</v>
      </c>
      <c r="AE200" s="201" t="s">
        <v>587</v>
      </c>
      <c r="AF200" s="188" t="s">
        <v>541</v>
      </c>
      <c r="AG200" s="28">
        <v>821</v>
      </c>
      <c r="AH200" s="189">
        <v>349</v>
      </c>
      <c r="AI200" s="190" t="s">
        <v>669</v>
      </c>
      <c r="AJ200" s="191">
        <v>1</v>
      </c>
      <c r="AK200" s="191">
        <v>0</v>
      </c>
      <c r="AL200" s="178" t="s">
        <v>528</v>
      </c>
      <c r="AM200" s="191" t="s">
        <v>527</v>
      </c>
      <c r="AN200" s="168" t="s">
        <v>527</v>
      </c>
      <c r="AO200" s="168" t="s">
        <v>527</v>
      </c>
      <c r="AP200" s="168" t="s">
        <v>526</v>
      </c>
      <c r="AQ200" s="168" t="s">
        <v>526</v>
      </c>
      <c r="AR200" s="168" t="s">
        <v>526</v>
      </c>
      <c r="AS200" s="192" t="s">
        <v>559</v>
      </c>
      <c r="AT200" s="168" t="s">
        <v>524</v>
      </c>
      <c r="AU200" s="168" t="s">
        <v>524</v>
      </c>
      <c r="AV200" s="168" t="s">
        <v>524</v>
      </c>
      <c r="AW200" s="168" t="s">
        <v>524</v>
      </c>
      <c r="AX200" s="168" t="s">
        <v>524</v>
      </c>
      <c r="AY200" s="168" t="s">
        <v>524</v>
      </c>
      <c r="AZ200" s="168" t="s">
        <v>524</v>
      </c>
      <c r="BA200" s="193">
        <v>3</v>
      </c>
      <c r="BB200" s="193" t="s">
        <v>18</v>
      </c>
      <c r="BC200" s="194" t="s">
        <v>526</v>
      </c>
      <c r="BD200" s="168" t="s">
        <v>524</v>
      </c>
      <c r="BE200" s="168" t="s">
        <v>524</v>
      </c>
      <c r="BF200" s="168" t="s">
        <v>524</v>
      </c>
      <c r="BG200" s="168" t="s">
        <v>524</v>
      </c>
      <c r="BH200" s="168" t="s">
        <v>524</v>
      </c>
      <c r="BI200" s="168" t="s">
        <v>524</v>
      </c>
      <c r="BJ200" s="195" t="s">
        <v>527</v>
      </c>
      <c r="BK200" s="196" t="s">
        <v>539</v>
      </c>
      <c r="BL200" s="168" t="s">
        <v>523</v>
      </c>
      <c r="BM200" s="236" t="s">
        <v>523</v>
      </c>
      <c r="BN200" s="236" t="s">
        <v>523</v>
      </c>
      <c r="BO200" s="236" t="s">
        <v>523</v>
      </c>
      <c r="BP200" s="249" t="s">
        <v>523</v>
      </c>
    </row>
    <row r="201" spans="1:68" s="3" customFormat="1" ht="23.25" customHeight="1">
      <c r="A201" s="91">
        <v>19006</v>
      </c>
      <c r="B201" s="173" t="s">
        <v>81</v>
      </c>
      <c r="C201" s="174">
        <v>2025</v>
      </c>
      <c r="D201" s="175" t="s">
        <v>845</v>
      </c>
      <c r="E201" s="176" t="s">
        <v>759</v>
      </c>
      <c r="F201" s="176" t="s">
        <v>758</v>
      </c>
      <c r="G201" s="176" t="s">
        <v>757</v>
      </c>
      <c r="H201" s="168" t="s">
        <v>550</v>
      </c>
      <c r="I201" s="167">
        <v>1987</v>
      </c>
      <c r="J201" s="167"/>
      <c r="K201" s="177">
        <v>1986</v>
      </c>
      <c r="L201" s="177">
        <v>39</v>
      </c>
      <c r="M201" s="178" t="s">
        <v>536</v>
      </c>
      <c r="N201" s="179" t="s">
        <v>828</v>
      </c>
      <c r="O201" s="180" t="s">
        <v>534</v>
      </c>
      <c r="P201" s="181"/>
      <c r="Q201" s="171"/>
      <c r="R201" s="168" t="s">
        <v>546</v>
      </c>
      <c r="S201" s="179" t="s">
        <v>730</v>
      </c>
      <c r="T201" s="168" t="s">
        <v>673</v>
      </c>
      <c r="U201" s="168" t="s">
        <v>532</v>
      </c>
      <c r="V201" s="183" t="s">
        <v>677</v>
      </c>
      <c r="W201" s="183" t="s">
        <v>526</v>
      </c>
      <c r="X201" s="168" t="s">
        <v>526</v>
      </c>
      <c r="Y201" s="168" t="s">
        <v>526</v>
      </c>
      <c r="Z201" s="301" t="s">
        <v>827</v>
      </c>
      <c r="AA201" s="300">
        <v>0.75</v>
      </c>
      <c r="AB201" s="200" t="s">
        <v>750</v>
      </c>
      <c r="AC201" s="200"/>
      <c r="AD201" s="186" t="s">
        <v>754</v>
      </c>
      <c r="AE201" s="201" t="s">
        <v>587</v>
      </c>
      <c r="AF201" s="188" t="s">
        <v>541</v>
      </c>
      <c r="AG201" s="28">
        <v>1110</v>
      </c>
      <c r="AH201" s="189">
        <v>337</v>
      </c>
      <c r="AI201" s="190" t="s">
        <v>669</v>
      </c>
      <c r="AJ201" s="191">
        <v>1</v>
      </c>
      <c r="AK201" s="191">
        <v>0</v>
      </c>
      <c r="AL201" s="178" t="s">
        <v>528</v>
      </c>
      <c r="AM201" s="191" t="s">
        <v>527</v>
      </c>
      <c r="AN201" s="168" t="s">
        <v>527</v>
      </c>
      <c r="AO201" s="168" t="s">
        <v>527</v>
      </c>
      <c r="AP201" s="168" t="s">
        <v>526</v>
      </c>
      <c r="AQ201" s="168" t="s">
        <v>526</v>
      </c>
      <c r="AR201" s="168" t="s">
        <v>526</v>
      </c>
      <c r="AS201" s="192" t="s">
        <v>559</v>
      </c>
      <c r="AT201" s="168" t="s">
        <v>524</v>
      </c>
      <c r="AU201" s="168" t="s">
        <v>524</v>
      </c>
      <c r="AV201" s="168" t="s">
        <v>524</v>
      </c>
      <c r="AW201" s="168" t="s">
        <v>524</v>
      </c>
      <c r="AX201" s="168" t="s">
        <v>524</v>
      </c>
      <c r="AY201" s="168" t="s">
        <v>524</v>
      </c>
      <c r="AZ201" s="168" t="s">
        <v>524</v>
      </c>
      <c r="BA201" s="193">
        <v>10</v>
      </c>
      <c r="BB201" s="193" t="s">
        <v>18</v>
      </c>
      <c r="BC201" s="194" t="s">
        <v>526</v>
      </c>
      <c r="BD201" s="168" t="s">
        <v>524</v>
      </c>
      <c r="BE201" s="168" t="s">
        <v>524</v>
      </c>
      <c r="BF201" s="168" t="s">
        <v>524</v>
      </c>
      <c r="BG201" s="168" t="s">
        <v>524</v>
      </c>
      <c r="BH201" s="168" t="s">
        <v>524</v>
      </c>
      <c r="BI201" s="168" t="s">
        <v>524</v>
      </c>
      <c r="BJ201" s="195" t="s">
        <v>527</v>
      </c>
      <c r="BK201" s="196" t="s">
        <v>539</v>
      </c>
      <c r="BL201" s="168" t="s">
        <v>523</v>
      </c>
      <c r="BM201" s="168" t="s">
        <v>523</v>
      </c>
      <c r="BN201" s="168" t="s">
        <v>523</v>
      </c>
      <c r="BO201" s="168" t="s">
        <v>523</v>
      </c>
      <c r="BP201" s="192" t="s">
        <v>523</v>
      </c>
    </row>
    <row r="202" spans="1:68" s="3" customFormat="1" ht="23.25" customHeight="1">
      <c r="A202" s="91">
        <v>19027</v>
      </c>
      <c r="B202" s="173" t="s">
        <v>457</v>
      </c>
      <c r="C202" s="174">
        <v>2025</v>
      </c>
      <c r="D202" s="175" t="s">
        <v>844</v>
      </c>
      <c r="E202" s="176" t="s">
        <v>759</v>
      </c>
      <c r="F202" s="176" t="s">
        <v>758</v>
      </c>
      <c r="G202" s="176" t="s">
        <v>757</v>
      </c>
      <c r="H202" s="168" t="s">
        <v>550</v>
      </c>
      <c r="I202" s="167">
        <v>2013</v>
      </c>
      <c r="J202" s="167"/>
      <c r="K202" s="177">
        <v>1969</v>
      </c>
      <c r="L202" s="177">
        <v>56</v>
      </c>
      <c r="M202" s="178" t="s">
        <v>548</v>
      </c>
      <c r="N202" s="179" t="s">
        <v>756</v>
      </c>
      <c r="O202" s="180" t="s">
        <v>534</v>
      </c>
      <c r="P202" s="181"/>
      <c r="Q202" s="171"/>
      <c r="R202" s="168" t="s">
        <v>546</v>
      </c>
      <c r="S202" s="179" t="s">
        <v>730</v>
      </c>
      <c r="T202" s="168" t="s">
        <v>673</v>
      </c>
      <c r="U202" s="168" t="s">
        <v>698</v>
      </c>
      <c r="V202" s="183" t="s">
        <v>677</v>
      </c>
      <c r="W202" s="183" t="s">
        <v>526</v>
      </c>
      <c r="X202" s="168" t="s">
        <v>526</v>
      </c>
      <c r="Y202" s="168" t="s">
        <v>526</v>
      </c>
      <c r="Z202" s="301" t="s">
        <v>755</v>
      </c>
      <c r="AA202" s="300">
        <v>0.79166666666666663</v>
      </c>
      <c r="AB202" s="200" t="s">
        <v>750</v>
      </c>
      <c r="AC202" s="200"/>
      <c r="AD202" s="186" t="s">
        <v>754</v>
      </c>
      <c r="AE202" s="201" t="s">
        <v>587</v>
      </c>
      <c r="AF202" s="188" t="s">
        <v>541</v>
      </c>
      <c r="AG202" s="28">
        <v>496</v>
      </c>
      <c r="AH202" s="189">
        <v>333.02</v>
      </c>
      <c r="AI202" s="190" t="s">
        <v>529</v>
      </c>
      <c r="AJ202" s="191">
        <v>2</v>
      </c>
      <c r="AK202" s="191">
        <v>0</v>
      </c>
      <c r="AL202" s="178" t="s">
        <v>553</v>
      </c>
      <c r="AM202" s="191" t="s">
        <v>524</v>
      </c>
      <c r="AN202" s="168" t="s">
        <v>527</v>
      </c>
      <c r="AO202" s="168" t="s">
        <v>527</v>
      </c>
      <c r="AP202" s="168" t="s">
        <v>526</v>
      </c>
      <c r="AQ202" s="168" t="s">
        <v>526</v>
      </c>
      <c r="AR202" s="168" t="s">
        <v>526</v>
      </c>
      <c r="AS202" s="192" t="s">
        <v>559</v>
      </c>
      <c r="AT202" s="168" t="s">
        <v>524</v>
      </c>
      <c r="AU202" s="168" t="s">
        <v>524</v>
      </c>
      <c r="AV202" s="168" t="s">
        <v>524</v>
      </c>
      <c r="AW202" s="168" t="s">
        <v>524</v>
      </c>
      <c r="AX202" s="168" t="s">
        <v>524</v>
      </c>
      <c r="AY202" s="168" t="s">
        <v>524</v>
      </c>
      <c r="AZ202" s="168" t="s">
        <v>524</v>
      </c>
      <c r="BA202" s="193">
        <v>5</v>
      </c>
      <c r="BB202" s="193" t="s">
        <v>18</v>
      </c>
      <c r="BC202" s="194" t="s">
        <v>524</v>
      </c>
      <c r="BD202" s="168" t="s">
        <v>524</v>
      </c>
      <c r="BE202" s="168" t="s">
        <v>524</v>
      </c>
      <c r="BF202" s="168" t="s">
        <v>524</v>
      </c>
      <c r="BG202" s="168" t="s">
        <v>524</v>
      </c>
      <c r="BH202" s="168" t="s">
        <v>524</v>
      </c>
      <c r="BI202" s="168" t="s">
        <v>524</v>
      </c>
      <c r="BJ202" s="195" t="s">
        <v>527</v>
      </c>
      <c r="BK202" s="196" t="s">
        <v>539</v>
      </c>
      <c r="BL202" s="168" t="s">
        <v>523</v>
      </c>
      <c r="BM202" s="168" t="s">
        <v>523</v>
      </c>
      <c r="BN202" s="168" t="s">
        <v>523</v>
      </c>
      <c r="BO202" s="168" t="s">
        <v>523</v>
      </c>
      <c r="BP202" s="192" t="s">
        <v>523</v>
      </c>
    </row>
    <row r="203" spans="1:68" s="3" customFormat="1" ht="23.25" customHeight="1">
      <c r="A203" s="91">
        <v>19001</v>
      </c>
      <c r="B203" s="173" t="s">
        <v>85</v>
      </c>
      <c r="C203" s="174">
        <v>2025</v>
      </c>
      <c r="D203" s="175" t="s">
        <v>843</v>
      </c>
      <c r="E203" s="176" t="s">
        <v>759</v>
      </c>
      <c r="F203" s="176" t="s">
        <v>758</v>
      </c>
      <c r="G203" s="176" t="s">
        <v>757</v>
      </c>
      <c r="H203" s="168" t="s">
        <v>550</v>
      </c>
      <c r="I203" s="167">
        <v>1980</v>
      </c>
      <c r="J203" s="167"/>
      <c r="K203" s="177">
        <v>1979</v>
      </c>
      <c r="L203" s="177">
        <v>46</v>
      </c>
      <c r="M203" s="178" t="s">
        <v>536</v>
      </c>
      <c r="N203" s="179" t="s">
        <v>828</v>
      </c>
      <c r="O203" s="180" t="s">
        <v>534</v>
      </c>
      <c r="P203" s="181"/>
      <c r="Q203" s="171"/>
      <c r="R203" s="168" t="s">
        <v>546</v>
      </c>
      <c r="S203" s="179" t="s">
        <v>730</v>
      </c>
      <c r="T203" s="168" t="s">
        <v>673</v>
      </c>
      <c r="U203" s="168" t="s">
        <v>562</v>
      </c>
      <c r="V203" s="183" t="s">
        <v>677</v>
      </c>
      <c r="W203" s="183" t="s">
        <v>526</v>
      </c>
      <c r="X203" s="168" t="s">
        <v>526</v>
      </c>
      <c r="Y203" s="168" t="s">
        <v>526</v>
      </c>
      <c r="Z203" s="301" t="s">
        <v>827</v>
      </c>
      <c r="AA203" s="301" t="s">
        <v>826</v>
      </c>
      <c r="AB203" s="200" t="s">
        <v>750</v>
      </c>
      <c r="AC203" s="200"/>
      <c r="AD203" s="186" t="s">
        <v>754</v>
      </c>
      <c r="AE203" s="201" t="s">
        <v>587</v>
      </c>
      <c r="AF203" s="188" t="s">
        <v>541</v>
      </c>
      <c r="AG203" s="28">
        <v>1485</v>
      </c>
      <c r="AH203" s="189">
        <v>297.68</v>
      </c>
      <c r="AI203" s="190" t="s">
        <v>601</v>
      </c>
      <c r="AJ203" s="191">
        <v>1</v>
      </c>
      <c r="AK203" s="191">
        <v>0</v>
      </c>
      <c r="AL203" s="178" t="s">
        <v>560</v>
      </c>
      <c r="AM203" s="191" t="s">
        <v>527</v>
      </c>
      <c r="AN203" s="168" t="s">
        <v>527</v>
      </c>
      <c r="AO203" s="168" t="s">
        <v>527</v>
      </c>
      <c r="AP203" s="168" t="s">
        <v>526</v>
      </c>
      <c r="AQ203" s="168" t="s">
        <v>526</v>
      </c>
      <c r="AR203" s="168" t="s">
        <v>526</v>
      </c>
      <c r="AS203" s="192" t="s">
        <v>559</v>
      </c>
      <c r="AT203" s="168" t="s">
        <v>524</v>
      </c>
      <c r="AU203" s="168" t="s">
        <v>524</v>
      </c>
      <c r="AV203" s="168" t="s">
        <v>524</v>
      </c>
      <c r="AW203" s="168" t="s">
        <v>524</v>
      </c>
      <c r="AX203" s="168" t="s">
        <v>524</v>
      </c>
      <c r="AY203" s="168" t="s">
        <v>524</v>
      </c>
      <c r="AZ203" s="168" t="s">
        <v>524</v>
      </c>
      <c r="BA203" s="193">
        <v>3</v>
      </c>
      <c r="BB203" s="193" t="s">
        <v>18</v>
      </c>
      <c r="BC203" s="194" t="s">
        <v>526</v>
      </c>
      <c r="BD203" s="168" t="s">
        <v>524</v>
      </c>
      <c r="BE203" s="168" t="s">
        <v>524</v>
      </c>
      <c r="BF203" s="168" t="s">
        <v>524</v>
      </c>
      <c r="BG203" s="168" t="s">
        <v>524</v>
      </c>
      <c r="BH203" s="168" t="s">
        <v>524</v>
      </c>
      <c r="BI203" s="168" t="s">
        <v>524</v>
      </c>
      <c r="BJ203" s="195" t="s">
        <v>527</v>
      </c>
      <c r="BK203" s="196" t="s">
        <v>539</v>
      </c>
      <c r="BL203" s="168" t="s">
        <v>523</v>
      </c>
      <c r="BM203" s="168" t="s">
        <v>523</v>
      </c>
      <c r="BN203" s="168" t="s">
        <v>523</v>
      </c>
      <c r="BO203" s="168" t="s">
        <v>523</v>
      </c>
      <c r="BP203" s="192" t="s">
        <v>523</v>
      </c>
    </row>
    <row r="204" spans="1:68" s="3" customFormat="1" ht="23.25" customHeight="1">
      <c r="A204" s="91">
        <v>19003</v>
      </c>
      <c r="B204" s="173" t="s">
        <v>83</v>
      </c>
      <c r="C204" s="174">
        <v>2025</v>
      </c>
      <c r="D204" s="175" t="s">
        <v>842</v>
      </c>
      <c r="E204" s="176" t="s">
        <v>759</v>
      </c>
      <c r="F204" s="176" t="s">
        <v>758</v>
      </c>
      <c r="G204" s="176" t="s">
        <v>757</v>
      </c>
      <c r="H204" s="168" t="s">
        <v>550</v>
      </c>
      <c r="I204" s="167">
        <v>1982</v>
      </c>
      <c r="J204" s="167"/>
      <c r="K204" s="177">
        <v>1982</v>
      </c>
      <c r="L204" s="177">
        <v>43</v>
      </c>
      <c r="M204" s="178" t="s">
        <v>563</v>
      </c>
      <c r="N204" s="179" t="s">
        <v>828</v>
      </c>
      <c r="O204" s="180" t="s">
        <v>534</v>
      </c>
      <c r="P204" s="181"/>
      <c r="Q204" s="171"/>
      <c r="R204" s="168" t="s">
        <v>546</v>
      </c>
      <c r="S204" s="179" t="s">
        <v>730</v>
      </c>
      <c r="T204" s="168" t="s">
        <v>673</v>
      </c>
      <c r="U204" s="168" t="s">
        <v>841</v>
      </c>
      <c r="V204" s="183" t="s">
        <v>677</v>
      </c>
      <c r="W204" s="183" t="s">
        <v>526</v>
      </c>
      <c r="X204" s="168" t="s">
        <v>565</v>
      </c>
      <c r="Y204" s="168" t="s">
        <v>526</v>
      </c>
      <c r="Z204" s="301" t="s">
        <v>793</v>
      </c>
      <c r="AA204" s="300">
        <v>0.72916666666666663</v>
      </c>
      <c r="AB204" s="200" t="s">
        <v>663</v>
      </c>
      <c r="AC204" s="200"/>
      <c r="AD204" s="186" t="s">
        <v>754</v>
      </c>
      <c r="AE204" s="201" t="s">
        <v>587</v>
      </c>
      <c r="AF204" s="188" t="s">
        <v>541</v>
      </c>
      <c r="AG204" s="28">
        <v>1379</v>
      </c>
      <c r="AH204" s="189">
        <v>295.58999999999997</v>
      </c>
      <c r="AI204" s="190" t="s">
        <v>540</v>
      </c>
      <c r="AJ204" s="191">
        <v>1</v>
      </c>
      <c r="AK204" s="191">
        <v>0</v>
      </c>
      <c r="AL204" s="178" t="s">
        <v>528</v>
      </c>
      <c r="AM204" s="191" t="s">
        <v>527</v>
      </c>
      <c r="AN204" s="168" t="s">
        <v>527</v>
      </c>
      <c r="AO204" s="168" t="s">
        <v>270</v>
      </c>
      <c r="AP204" s="168" t="s">
        <v>526</v>
      </c>
      <c r="AQ204" s="168" t="s">
        <v>526</v>
      </c>
      <c r="AR204" s="168" t="s">
        <v>526</v>
      </c>
      <c r="AS204" s="192" t="s">
        <v>18</v>
      </c>
      <c r="AT204" s="168" t="s">
        <v>524</v>
      </c>
      <c r="AU204" s="168" t="s">
        <v>524</v>
      </c>
      <c r="AV204" s="168" t="s">
        <v>524</v>
      </c>
      <c r="AW204" s="168" t="s">
        <v>524</v>
      </c>
      <c r="AX204" s="168" t="s">
        <v>524</v>
      </c>
      <c r="AY204" s="168" t="s">
        <v>524</v>
      </c>
      <c r="AZ204" s="168" t="s">
        <v>524</v>
      </c>
      <c r="BA204" s="193">
        <v>10</v>
      </c>
      <c r="BB204" s="193" t="s">
        <v>18</v>
      </c>
      <c r="BC204" s="194" t="s">
        <v>526</v>
      </c>
      <c r="BD204" s="168" t="s">
        <v>524</v>
      </c>
      <c r="BE204" s="168" t="s">
        <v>524</v>
      </c>
      <c r="BF204" s="168" t="s">
        <v>524</v>
      </c>
      <c r="BG204" s="168" t="s">
        <v>524</v>
      </c>
      <c r="BH204" s="168" t="s">
        <v>524</v>
      </c>
      <c r="BI204" s="168" t="s">
        <v>524</v>
      </c>
      <c r="BJ204" s="195" t="s">
        <v>527</v>
      </c>
      <c r="BK204" s="196" t="s">
        <v>539</v>
      </c>
      <c r="BL204" s="168" t="s">
        <v>523</v>
      </c>
      <c r="BM204" s="168" t="s">
        <v>523</v>
      </c>
      <c r="BN204" s="168" t="s">
        <v>523</v>
      </c>
      <c r="BO204" s="168" t="s">
        <v>523</v>
      </c>
      <c r="BP204" s="192" t="s">
        <v>523</v>
      </c>
    </row>
    <row r="205" spans="1:68" s="3" customFormat="1" ht="23.25" customHeight="1">
      <c r="A205" s="91">
        <v>19022</v>
      </c>
      <c r="B205" s="173" t="s">
        <v>73</v>
      </c>
      <c r="C205" s="174">
        <v>2025</v>
      </c>
      <c r="D205" s="175" t="s">
        <v>840</v>
      </c>
      <c r="E205" s="176" t="s">
        <v>759</v>
      </c>
      <c r="F205" s="176" t="s">
        <v>758</v>
      </c>
      <c r="G205" s="176" t="s">
        <v>757</v>
      </c>
      <c r="H205" s="168" t="s">
        <v>550</v>
      </c>
      <c r="I205" s="167">
        <v>2001</v>
      </c>
      <c r="J205" s="167"/>
      <c r="K205" s="177">
        <v>1954</v>
      </c>
      <c r="L205" s="177">
        <v>71</v>
      </c>
      <c r="M205" s="178" t="s">
        <v>658</v>
      </c>
      <c r="N205" s="179" t="s">
        <v>756</v>
      </c>
      <c r="O205" s="180" t="s">
        <v>666</v>
      </c>
      <c r="P205" s="181">
        <v>14012</v>
      </c>
      <c r="Q205" s="182" t="s">
        <v>839</v>
      </c>
      <c r="R205" s="168" t="s">
        <v>546</v>
      </c>
      <c r="S205" s="179" t="s">
        <v>730</v>
      </c>
      <c r="T205" s="168" t="s">
        <v>673</v>
      </c>
      <c r="U205" s="168" t="s">
        <v>562</v>
      </c>
      <c r="V205" s="183" t="s">
        <v>526</v>
      </c>
      <c r="W205" s="183" t="s">
        <v>526</v>
      </c>
      <c r="X205" s="168" t="s">
        <v>565</v>
      </c>
      <c r="Y205" s="168" t="s">
        <v>526</v>
      </c>
      <c r="Z205" s="301" t="s">
        <v>755</v>
      </c>
      <c r="AA205" s="300">
        <v>0.79166666666666663</v>
      </c>
      <c r="AB205" s="200" t="s">
        <v>750</v>
      </c>
      <c r="AC205" s="200"/>
      <c r="AD205" s="186" t="s">
        <v>754</v>
      </c>
      <c r="AE205" s="201" t="s">
        <v>587</v>
      </c>
      <c r="AF205" s="188" t="s">
        <v>541</v>
      </c>
      <c r="AG205" s="28" t="s">
        <v>18</v>
      </c>
      <c r="AH205" s="189">
        <v>262.82</v>
      </c>
      <c r="AI205" s="190" t="s">
        <v>601</v>
      </c>
      <c r="AJ205" s="191">
        <v>1</v>
      </c>
      <c r="AK205" s="191">
        <v>0</v>
      </c>
      <c r="AL205" s="178" t="s">
        <v>688</v>
      </c>
      <c r="AM205" s="191" t="s">
        <v>527</v>
      </c>
      <c r="AN205" s="168" t="s">
        <v>527</v>
      </c>
      <c r="AO205" s="168" t="s">
        <v>527</v>
      </c>
      <c r="AP205" s="168" t="s">
        <v>526</v>
      </c>
      <c r="AQ205" s="168" t="s">
        <v>526</v>
      </c>
      <c r="AR205" s="168" t="s">
        <v>526</v>
      </c>
      <c r="AS205" s="192" t="s">
        <v>585</v>
      </c>
      <c r="AT205" s="168" t="s">
        <v>524</v>
      </c>
      <c r="AU205" s="168" t="s">
        <v>524</v>
      </c>
      <c r="AV205" s="168" t="s">
        <v>524</v>
      </c>
      <c r="AW205" s="168" t="s">
        <v>524</v>
      </c>
      <c r="AX205" s="168" t="s">
        <v>524</v>
      </c>
      <c r="AY205" s="168" t="s">
        <v>524</v>
      </c>
      <c r="AZ205" s="168" t="s">
        <v>524</v>
      </c>
      <c r="BA205" s="193">
        <v>0</v>
      </c>
      <c r="BB205" s="193" t="s">
        <v>18</v>
      </c>
      <c r="BC205" s="194" t="s">
        <v>526</v>
      </c>
      <c r="BD205" s="168" t="s">
        <v>524</v>
      </c>
      <c r="BE205" s="168" t="s">
        <v>524</v>
      </c>
      <c r="BF205" s="168" t="s">
        <v>524</v>
      </c>
      <c r="BG205" s="168" t="s">
        <v>524</v>
      </c>
      <c r="BH205" s="168" t="s">
        <v>524</v>
      </c>
      <c r="BI205" s="168" t="s">
        <v>524</v>
      </c>
      <c r="BJ205" s="195" t="s">
        <v>527</v>
      </c>
      <c r="BK205" s="196" t="s">
        <v>539</v>
      </c>
      <c r="BL205" s="168" t="s">
        <v>523</v>
      </c>
      <c r="BM205" s="236" t="s">
        <v>523</v>
      </c>
      <c r="BN205" s="236" t="s">
        <v>523</v>
      </c>
      <c r="BO205" s="236" t="s">
        <v>523</v>
      </c>
      <c r="BP205" s="249" t="s">
        <v>523</v>
      </c>
    </row>
    <row r="206" spans="1:68" s="3" customFormat="1" ht="23.25" customHeight="1">
      <c r="A206" s="91">
        <v>18010</v>
      </c>
      <c r="B206" s="173" t="s">
        <v>29</v>
      </c>
      <c r="C206" s="174">
        <v>2025</v>
      </c>
      <c r="D206" s="175" t="s">
        <v>838</v>
      </c>
      <c r="E206" s="176" t="s">
        <v>759</v>
      </c>
      <c r="F206" s="176" t="s">
        <v>758</v>
      </c>
      <c r="G206" s="176" t="s">
        <v>712</v>
      </c>
      <c r="H206" s="168" t="s">
        <v>600</v>
      </c>
      <c r="I206" s="167">
        <v>2007</v>
      </c>
      <c r="J206" s="167"/>
      <c r="K206" s="177">
        <v>1993</v>
      </c>
      <c r="L206" s="177">
        <v>32</v>
      </c>
      <c r="M206" s="178" t="s">
        <v>563</v>
      </c>
      <c r="N206" s="179"/>
      <c r="O206" s="180" t="s">
        <v>534</v>
      </c>
      <c r="P206" s="181"/>
      <c r="Q206" s="171"/>
      <c r="R206" s="171" t="s">
        <v>526</v>
      </c>
      <c r="S206" s="179" t="s">
        <v>730</v>
      </c>
      <c r="T206" s="168" t="s">
        <v>577</v>
      </c>
      <c r="U206" s="168" t="s">
        <v>678</v>
      </c>
      <c r="V206" s="183" t="s">
        <v>526</v>
      </c>
      <c r="W206" s="183" t="s">
        <v>526</v>
      </c>
      <c r="X206" s="168" t="s">
        <v>531</v>
      </c>
      <c r="Y206" s="168" t="s">
        <v>526</v>
      </c>
      <c r="Z206" s="301" t="s">
        <v>837</v>
      </c>
      <c r="AA206" s="301" t="s">
        <v>836</v>
      </c>
      <c r="AB206" s="200" t="s">
        <v>663</v>
      </c>
      <c r="AC206" s="200"/>
      <c r="AD206" s="186" t="s">
        <v>588</v>
      </c>
      <c r="AE206" s="201" t="s">
        <v>751</v>
      </c>
      <c r="AF206" s="188" t="s">
        <v>541</v>
      </c>
      <c r="AG206" s="197">
        <v>594</v>
      </c>
      <c r="AH206" s="189">
        <v>231</v>
      </c>
      <c r="AI206" s="190" t="s">
        <v>540</v>
      </c>
      <c r="AJ206" s="191">
        <v>1</v>
      </c>
      <c r="AK206" s="191">
        <v>0</v>
      </c>
      <c r="AL206" s="178" t="s">
        <v>528</v>
      </c>
      <c r="AM206" s="191" t="s">
        <v>527</v>
      </c>
      <c r="AN206" s="168" t="s">
        <v>527</v>
      </c>
      <c r="AO206" s="168" t="s">
        <v>527</v>
      </c>
      <c r="AP206" s="168" t="s">
        <v>527</v>
      </c>
      <c r="AQ206" s="168" t="s">
        <v>526</v>
      </c>
      <c r="AR206" s="168" t="s">
        <v>526</v>
      </c>
      <c r="AS206" s="192" t="s">
        <v>525</v>
      </c>
      <c r="AT206" s="168" t="s">
        <v>524</v>
      </c>
      <c r="AU206" s="168" t="s">
        <v>524</v>
      </c>
      <c r="AV206" s="168" t="s">
        <v>524</v>
      </c>
      <c r="AW206" s="168" t="s">
        <v>524</v>
      </c>
      <c r="AX206" s="168" t="s">
        <v>524</v>
      </c>
      <c r="AY206" s="168" t="s">
        <v>524</v>
      </c>
      <c r="AZ206" s="168" t="s">
        <v>524</v>
      </c>
      <c r="BA206" s="193">
        <v>15</v>
      </c>
      <c r="BB206" s="193" t="s">
        <v>18</v>
      </c>
      <c r="BC206" s="194" t="s">
        <v>526</v>
      </c>
      <c r="BD206" s="168" t="s">
        <v>526</v>
      </c>
      <c r="BE206" s="168" t="s">
        <v>526</v>
      </c>
      <c r="BF206" s="168" t="s">
        <v>524</v>
      </c>
      <c r="BG206" s="168" t="s">
        <v>524</v>
      </c>
      <c r="BH206" s="344" t="s">
        <v>526</v>
      </c>
      <c r="BI206" s="168" t="s">
        <v>524</v>
      </c>
      <c r="BJ206" s="195" t="s">
        <v>527</v>
      </c>
      <c r="BK206" s="196" t="s">
        <v>539</v>
      </c>
      <c r="BL206" s="168" t="s">
        <v>523</v>
      </c>
      <c r="BM206" s="168" t="s">
        <v>523</v>
      </c>
      <c r="BN206" s="168" t="s">
        <v>523</v>
      </c>
      <c r="BO206" s="168" t="s">
        <v>539</v>
      </c>
      <c r="BP206" s="192" t="s">
        <v>523</v>
      </c>
    </row>
    <row r="207" spans="1:68" s="3" customFormat="1" ht="23.25" customHeight="1">
      <c r="A207" s="91">
        <v>19004</v>
      </c>
      <c r="B207" s="173" t="s">
        <v>82</v>
      </c>
      <c r="C207" s="174">
        <v>2025</v>
      </c>
      <c r="D207" s="175" t="s">
        <v>760</v>
      </c>
      <c r="E207" s="176" t="s">
        <v>759</v>
      </c>
      <c r="F207" s="176" t="s">
        <v>758</v>
      </c>
      <c r="G207" s="176" t="s">
        <v>757</v>
      </c>
      <c r="H207" s="168" t="s">
        <v>550</v>
      </c>
      <c r="I207" s="167">
        <v>2002</v>
      </c>
      <c r="J207" s="167"/>
      <c r="K207" s="177">
        <v>2003</v>
      </c>
      <c r="L207" s="177">
        <v>22</v>
      </c>
      <c r="M207" s="178" t="s">
        <v>557</v>
      </c>
      <c r="N207" s="179" t="s">
        <v>828</v>
      </c>
      <c r="O207" s="180" t="s">
        <v>666</v>
      </c>
      <c r="P207" s="181">
        <v>19038</v>
      </c>
      <c r="Q207" s="182" t="s">
        <v>62</v>
      </c>
      <c r="R207" s="168" t="s">
        <v>546</v>
      </c>
      <c r="S207" s="179" t="s">
        <v>730</v>
      </c>
      <c r="T207" s="168" t="s">
        <v>673</v>
      </c>
      <c r="U207" s="168" t="s">
        <v>624</v>
      </c>
      <c r="V207" s="183" t="s">
        <v>677</v>
      </c>
      <c r="W207" s="183" t="s">
        <v>526</v>
      </c>
      <c r="X207" s="168" t="s">
        <v>526</v>
      </c>
      <c r="Y207" s="168" t="s">
        <v>526</v>
      </c>
      <c r="Z207" s="301" t="s">
        <v>827</v>
      </c>
      <c r="AA207" s="300">
        <v>0.70833333333333337</v>
      </c>
      <c r="AB207" s="200" t="s">
        <v>750</v>
      </c>
      <c r="AC207" s="200"/>
      <c r="AD207" s="186" t="s">
        <v>754</v>
      </c>
      <c r="AE207" s="201" t="s">
        <v>587</v>
      </c>
      <c r="AF207" s="188" t="s">
        <v>541</v>
      </c>
      <c r="AG207" s="28">
        <v>1494</v>
      </c>
      <c r="AH207" s="189">
        <v>194</v>
      </c>
      <c r="AI207" s="190" t="s">
        <v>601</v>
      </c>
      <c r="AJ207" s="191">
        <v>1</v>
      </c>
      <c r="AK207" s="191">
        <v>0</v>
      </c>
      <c r="AL207" s="178" t="s">
        <v>528</v>
      </c>
      <c r="AM207" s="191" t="s">
        <v>527</v>
      </c>
      <c r="AN207" s="168" t="s">
        <v>527</v>
      </c>
      <c r="AO207" s="168" t="s">
        <v>526</v>
      </c>
      <c r="AP207" s="168" t="s">
        <v>526</v>
      </c>
      <c r="AQ207" s="168" t="s">
        <v>526</v>
      </c>
      <c r="AR207" s="168" t="s">
        <v>526</v>
      </c>
      <c r="AS207" s="192" t="s">
        <v>526</v>
      </c>
      <c r="AT207" s="168" t="s">
        <v>524</v>
      </c>
      <c r="AU207" s="168" t="s">
        <v>524</v>
      </c>
      <c r="AV207" s="168" t="s">
        <v>524</v>
      </c>
      <c r="AW207" s="168" t="s">
        <v>524</v>
      </c>
      <c r="AX207" s="168" t="s">
        <v>524</v>
      </c>
      <c r="AY207" s="168" t="s">
        <v>524</v>
      </c>
      <c r="AZ207" s="168" t="s">
        <v>524</v>
      </c>
      <c r="BA207" s="193">
        <v>10</v>
      </c>
      <c r="BB207" s="193" t="s">
        <v>18</v>
      </c>
      <c r="BC207" s="194" t="s">
        <v>526</v>
      </c>
      <c r="BD207" s="168" t="s">
        <v>524</v>
      </c>
      <c r="BE207" s="168" t="s">
        <v>524</v>
      </c>
      <c r="BF207" s="168" t="s">
        <v>524</v>
      </c>
      <c r="BG207" s="168" t="s">
        <v>524</v>
      </c>
      <c r="BH207" s="168" t="s">
        <v>524</v>
      </c>
      <c r="BI207" s="168" t="s">
        <v>524</v>
      </c>
      <c r="BJ207" s="195" t="s">
        <v>527</v>
      </c>
      <c r="BK207" s="196" t="s">
        <v>539</v>
      </c>
      <c r="BL207" s="168" t="s">
        <v>523</v>
      </c>
      <c r="BM207" s="168" t="s">
        <v>523</v>
      </c>
      <c r="BN207" s="168" t="s">
        <v>523</v>
      </c>
      <c r="BO207" s="168" t="s">
        <v>523</v>
      </c>
      <c r="BP207" s="192" t="s">
        <v>523</v>
      </c>
    </row>
    <row r="208" spans="1:68" s="3" customFormat="1" ht="23.25" customHeight="1">
      <c r="A208" s="91">
        <v>18008</v>
      </c>
      <c r="B208" s="173" t="s">
        <v>110</v>
      </c>
      <c r="C208" s="174">
        <v>2025</v>
      </c>
      <c r="D208" s="175" t="s">
        <v>773</v>
      </c>
      <c r="E208" s="176" t="s">
        <v>759</v>
      </c>
      <c r="F208" s="176" t="s">
        <v>758</v>
      </c>
      <c r="G208" s="176" t="s">
        <v>732</v>
      </c>
      <c r="H208" s="168" t="s">
        <v>600</v>
      </c>
      <c r="I208" s="167">
        <v>2000</v>
      </c>
      <c r="J208" s="167"/>
      <c r="K208" s="177">
        <v>2000</v>
      </c>
      <c r="L208" s="177">
        <v>25</v>
      </c>
      <c r="M208" s="178" t="s">
        <v>557</v>
      </c>
      <c r="N208" s="179" t="s">
        <v>769</v>
      </c>
      <c r="O208" s="180" t="s">
        <v>666</v>
      </c>
      <c r="P208" s="181" t="s">
        <v>835</v>
      </c>
      <c r="Q208" s="345" t="s">
        <v>834</v>
      </c>
      <c r="R208" s="171" t="s">
        <v>546</v>
      </c>
      <c r="S208" s="179" t="s">
        <v>729</v>
      </c>
      <c r="T208" s="168" t="s">
        <v>533</v>
      </c>
      <c r="U208" s="168" t="s">
        <v>624</v>
      </c>
      <c r="V208" s="183" t="s">
        <v>526</v>
      </c>
      <c r="W208" s="183" t="s">
        <v>561</v>
      </c>
      <c r="X208" s="168" t="s">
        <v>526</v>
      </c>
      <c r="Y208" s="168" t="s">
        <v>526</v>
      </c>
      <c r="Z208" s="300">
        <v>0.375</v>
      </c>
      <c r="AA208" s="301" t="s">
        <v>793</v>
      </c>
      <c r="AB208" s="200" t="s">
        <v>833</v>
      </c>
      <c r="AC208" s="185" t="s">
        <v>523</v>
      </c>
      <c r="AD208" s="186" t="s">
        <v>588</v>
      </c>
      <c r="AE208" s="201" t="s">
        <v>751</v>
      </c>
      <c r="AF208" s="188" t="s">
        <v>541</v>
      </c>
      <c r="AG208" s="28">
        <v>216.1</v>
      </c>
      <c r="AH208" s="189">
        <v>216</v>
      </c>
      <c r="AI208" s="190" t="s">
        <v>669</v>
      </c>
      <c r="AJ208" s="191">
        <v>1</v>
      </c>
      <c r="AK208" s="191">
        <v>0</v>
      </c>
      <c r="AL208" s="178" t="s">
        <v>528</v>
      </c>
      <c r="AM208" s="191" t="s">
        <v>527</v>
      </c>
      <c r="AN208" s="168" t="s">
        <v>527</v>
      </c>
      <c r="AO208" s="168" t="s">
        <v>527</v>
      </c>
      <c r="AP208" s="168" t="s">
        <v>527</v>
      </c>
      <c r="AQ208" s="168" t="s">
        <v>527</v>
      </c>
      <c r="AR208" s="168" t="s">
        <v>526</v>
      </c>
      <c r="AS208" s="192" t="s">
        <v>585</v>
      </c>
      <c r="AT208" s="168" t="s">
        <v>524</v>
      </c>
      <c r="AU208" s="168" t="s">
        <v>524</v>
      </c>
      <c r="AV208" s="168" t="s">
        <v>527</v>
      </c>
      <c r="AW208" s="168" t="s">
        <v>527</v>
      </c>
      <c r="AX208" s="168" t="s">
        <v>524</v>
      </c>
      <c r="AY208" s="168" t="s">
        <v>524</v>
      </c>
      <c r="AZ208" s="168" t="s">
        <v>524</v>
      </c>
      <c r="BA208" s="193">
        <v>15</v>
      </c>
      <c r="BB208" s="193" t="s">
        <v>18</v>
      </c>
      <c r="BC208" s="194" t="s">
        <v>526</v>
      </c>
      <c r="BD208" s="168" t="s">
        <v>526</v>
      </c>
      <c r="BE208" s="168" t="s">
        <v>526</v>
      </c>
      <c r="BF208" s="168" t="s">
        <v>524</v>
      </c>
      <c r="BG208" s="168" t="s">
        <v>524</v>
      </c>
      <c r="BH208" s="168" t="s">
        <v>524</v>
      </c>
      <c r="BI208" s="168" t="s">
        <v>524</v>
      </c>
      <c r="BJ208" s="195" t="s">
        <v>527</v>
      </c>
      <c r="BK208" s="196" t="s">
        <v>539</v>
      </c>
      <c r="BL208" s="168" t="s">
        <v>523</v>
      </c>
      <c r="BM208" s="168" t="s">
        <v>523</v>
      </c>
      <c r="BN208" s="168" t="s">
        <v>523</v>
      </c>
      <c r="BO208" s="168" t="s">
        <v>523</v>
      </c>
      <c r="BP208" s="192" t="s">
        <v>523</v>
      </c>
    </row>
    <row r="209" spans="1:68" s="3" customFormat="1" ht="23.25" customHeight="1">
      <c r="A209" s="91">
        <v>19034</v>
      </c>
      <c r="B209" s="173" t="s">
        <v>65</v>
      </c>
      <c r="C209" s="174">
        <v>2025</v>
      </c>
      <c r="D209" s="175" t="s">
        <v>832</v>
      </c>
      <c r="E209" s="176" t="s">
        <v>759</v>
      </c>
      <c r="F209" s="176" t="s">
        <v>758</v>
      </c>
      <c r="G209" s="176" t="s">
        <v>757</v>
      </c>
      <c r="H209" s="168" t="s">
        <v>550</v>
      </c>
      <c r="I209" s="167">
        <v>2000</v>
      </c>
      <c r="J209" s="167"/>
      <c r="K209" s="177">
        <v>1999</v>
      </c>
      <c r="L209" s="177">
        <v>26</v>
      </c>
      <c r="M209" s="178" t="s">
        <v>563</v>
      </c>
      <c r="N209" s="179" t="s">
        <v>756</v>
      </c>
      <c r="O209" s="180" t="s">
        <v>534</v>
      </c>
      <c r="P209" s="181"/>
      <c r="Q209" s="171"/>
      <c r="R209" s="168" t="s">
        <v>546</v>
      </c>
      <c r="S209" s="179" t="s">
        <v>730</v>
      </c>
      <c r="T209" s="168" t="s">
        <v>673</v>
      </c>
      <c r="U209" s="168" t="s">
        <v>562</v>
      </c>
      <c r="V209" s="183" t="s">
        <v>677</v>
      </c>
      <c r="W209" s="183" t="s">
        <v>526</v>
      </c>
      <c r="X209" s="168" t="s">
        <v>593</v>
      </c>
      <c r="Y209" s="168" t="s">
        <v>526</v>
      </c>
      <c r="Z209" s="301" t="s">
        <v>755</v>
      </c>
      <c r="AA209" s="300">
        <v>0.79166666666666663</v>
      </c>
      <c r="AB209" s="200" t="s">
        <v>750</v>
      </c>
      <c r="AC209" s="200"/>
      <c r="AD209" s="186" t="s">
        <v>754</v>
      </c>
      <c r="AE209" s="201" t="s">
        <v>587</v>
      </c>
      <c r="AF209" s="188" t="s">
        <v>541</v>
      </c>
      <c r="AG209" s="28">
        <v>756</v>
      </c>
      <c r="AH209" s="189">
        <v>216.09</v>
      </c>
      <c r="AI209" s="190" t="s">
        <v>540</v>
      </c>
      <c r="AJ209" s="191">
        <v>1</v>
      </c>
      <c r="AK209" s="191">
        <v>0</v>
      </c>
      <c r="AL209" s="178" t="s">
        <v>528</v>
      </c>
      <c r="AM209" s="191" t="s">
        <v>527</v>
      </c>
      <c r="AN209" s="168" t="s">
        <v>527</v>
      </c>
      <c r="AO209" s="168" t="s">
        <v>527</v>
      </c>
      <c r="AP209" s="168" t="s">
        <v>526</v>
      </c>
      <c r="AQ209" s="168" t="s">
        <v>526</v>
      </c>
      <c r="AR209" s="168" t="s">
        <v>526</v>
      </c>
      <c r="AS209" s="192" t="s">
        <v>585</v>
      </c>
      <c r="AT209" s="168" t="s">
        <v>524</v>
      </c>
      <c r="AU209" s="168" t="s">
        <v>524</v>
      </c>
      <c r="AV209" s="168" t="s">
        <v>527</v>
      </c>
      <c r="AW209" s="168" t="s">
        <v>524</v>
      </c>
      <c r="AX209" s="168" t="s">
        <v>524</v>
      </c>
      <c r="AY209" s="168" t="s">
        <v>524</v>
      </c>
      <c r="AZ209" s="168" t="s">
        <v>524</v>
      </c>
      <c r="BA209" s="193">
        <v>1</v>
      </c>
      <c r="BB209" s="193" t="s">
        <v>18</v>
      </c>
      <c r="BC209" s="194" t="s">
        <v>526</v>
      </c>
      <c r="BD209" s="168" t="s">
        <v>524</v>
      </c>
      <c r="BE209" s="168" t="s">
        <v>524</v>
      </c>
      <c r="BF209" s="168" t="s">
        <v>524</v>
      </c>
      <c r="BG209" s="168" t="s">
        <v>524</v>
      </c>
      <c r="BH209" s="168" t="s">
        <v>524</v>
      </c>
      <c r="BI209" s="168" t="s">
        <v>524</v>
      </c>
      <c r="BJ209" s="195" t="s">
        <v>527</v>
      </c>
      <c r="BK209" s="196" t="s">
        <v>539</v>
      </c>
      <c r="BL209" s="168" t="s">
        <v>523</v>
      </c>
      <c r="BM209" s="168" t="s">
        <v>523</v>
      </c>
      <c r="BN209" s="168" t="s">
        <v>523</v>
      </c>
      <c r="BO209" s="168" t="s">
        <v>523</v>
      </c>
      <c r="BP209" s="192" t="s">
        <v>523</v>
      </c>
    </row>
    <row r="210" spans="1:68" s="3" customFormat="1" ht="23.25" customHeight="1">
      <c r="A210" s="91">
        <v>19012</v>
      </c>
      <c r="B210" s="331" t="s">
        <v>831</v>
      </c>
      <c r="C210" s="174">
        <v>2025</v>
      </c>
      <c r="D210" s="175" t="s">
        <v>830</v>
      </c>
      <c r="E210" s="176" t="s">
        <v>759</v>
      </c>
      <c r="F210" s="176" t="s">
        <v>758</v>
      </c>
      <c r="G210" s="176" t="s">
        <v>757</v>
      </c>
      <c r="H210" s="168" t="s">
        <v>550</v>
      </c>
      <c r="I210" s="167">
        <v>1983</v>
      </c>
      <c r="J210" s="167"/>
      <c r="K210" s="177">
        <v>2020</v>
      </c>
      <c r="L210" s="177">
        <v>5</v>
      </c>
      <c r="M210" s="178" t="s">
        <v>595</v>
      </c>
      <c r="N210" s="179" t="s">
        <v>756</v>
      </c>
      <c r="O210" s="180" t="s">
        <v>534</v>
      </c>
      <c r="P210" s="181"/>
      <c r="Q210" s="171"/>
      <c r="R210" s="168" t="s">
        <v>546</v>
      </c>
      <c r="S210" s="179" t="s">
        <v>730</v>
      </c>
      <c r="T210" s="168" t="s">
        <v>673</v>
      </c>
      <c r="U210" s="168" t="s">
        <v>580</v>
      </c>
      <c r="V210" s="183" t="s">
        <v>526</v>
      </c>
      <c r="W210" s="183" t="s">
        <v>526</v>
      </c>
      <c r="X210" s="168" t="s">
        <v>565</v>
      </c>
      <c r="Y210" s="168" t="s">
        <v>526</v>
      </c>
      <c r="Z210" s="301" t="s">
        <v>755</v>
      </c>
      <c r="AA210" s="300">
        <v>0.79166666666666663</v>
      </c>
      <c r="AB210" s="200" t="s">
        <v>750</v>
      </c>
      <c r="AC210" s="200"/>
      <c r="AD210" s="186" t="s">
        <v>754</v>
      </c>
      <c r="AE210" s="201" t="s">
        <v>587</v>
      </c>
      <c r="AF210" s="188" t="s">
        <v>541</v>
      </c>
      <c r="AG210" s="28">
        <v>1742</v>
      </c>
      <c r="AH210" s="189">
        <v>207</v>
      </c>
      <c r="AI210" s="190" t="s">
        <v>765</v>
      </c>
      <c r="AJ210" s="191">
        <v>1</v>
      </c>
      <c r="AK210" s="191">
        <v>0</v>
      </c>
      <c r="AL210" s="183" t="s">
        <v>528</v>
      </c>
      <c r="AM210" s="191" t="s">
        <v>527</v>
      </c>
      <c r="AN210" s="168" t="s">
        <v>527</v>
      </c>
      <c r="AO210" s="168" t="s">
        <v>527</v>
      </c>
      <c r="AP210" s="168" t="s">
        <v>526</v>
      </c>
      <c r="AQ210" s="168" t="s">
        <v>526</v>
      </c>
      <c r="AR210" s="168" t="s">
        <v>526</v>
      </c>
      <c r="AS210" s="192" t="s">
        <v>585</v>
      </c>
      <c r="AT210" s="168" t="s">
        <v>524</v>
      </c>
      <c r="AU210" s="168" t="s">
        <v>524</v>
      </c>
      <c r="AV210" s="168" t="s">
        <v>527</v>
      </c>
      <c r="AW210" s="168" t="s">
        <v>527</v>
      </c>
      <c r="AX210" s="168" t="s">
        <v>524</v>
      </c>
      <c r="AY210" s="168" t="s">
        <v>524</v>
      </c>
      <c r="AZ210" s="168" t="s">
        <v>524</v>
      </c>
      <c r="BA210" s="193">
        <v>20</v>
      </c>
      <c r="BB210" s="193" t="s">
        <v>18</v>
      </c>
      <c r="BC210" s="194" t="s">
        <v>526</v>
      </c>
      <c r="BD210" s="168" t="s">
        <v>524</v>
      </c>
      <c r="BE210" s="168" t="s">
        <v>524</v>
      </c>
      <c r="BF210" s="168" t="s">
        <v>524</v>
      </c>
      <c r="BG210" s="168" t="s">
        <v>524</v>
      </c>
      <c r="BH210" s="168" t="s">
        <v>524</v>
      </c>
      <c r="BI210" s="168" t="s">
        <v>524</v>
      </c>
      <c r="BJ210" s="195" t="s">
        <v>527</v>
      </c>
      <c r="BK210" s="196" t="s">
        <v>539</v>
      </c>
      <c r="BL210" s="168" t="s">
        <v>523</v>
      </c>
      <c r="BM210" s="168" t="s">
        <v>523</v>
      </c>
      <c r="BN210" s="168" t="s">
        <v>523</v>
      </c>
      <c r="BO210" s="168" t="s">
        <v>539</v>
      </c>
      <c r="BP210" s="192" t="s">
        <v>523</v>
      </c>
    </row>
    <row r="211" spans="1:68" s="3" customFormat="1" ht="23.25" customHeight="1">
      <c r="A211" s="91">
        <v>19002</v>
      </c>
      <c r="B211" s="173" t="s">
        <v>84</v>
      </c>
      <c r="C211" s="174">
        <v>2025</v>
      </c>
      <c r="D211" s="175" t="s">
        <v>829</v>
      </c>
      <c r="E211" s="176" t="s">
        <v>759</v>
      </c>
      <c r="F211" s="176" t="s">
        <v>758</v>
      </c>
      <c r="G211" s="176" t="s">
        <v>757</v>
      </c>
      <c r="H211" s="168" t="s">
        <v>550</v>
      </c>
      <c r="I211" s="167">
        <v>1986</v>
      </c>
      <c r="J211" s="167"/>
      <c r="K211" s="177">
        <v>1985</v>
      </c>
      <c r="L211" s="177">
        <v>40</v>
      </c>
      <c r="M211" s="178" t="s">
        <v>548</v>
      </c>
      <c r="N211" s="179" t="s">
        <v>828</v>
      </c>
      <c r="O211" s="180" t="s">
        <v>534</v>
      </c>
      <c r="P211" s="181"/>
      <c r="Q211" s="171"/>
      <c r="R211" s="168" t="s">
        <v>546</v>
      </c>
      <c r="S211" s="179" t="s">
        <v>730</v>
      </c>
      <c r="T211" s="168" t="s">
        <v>673</v>
      </c>
      <c r="U211" s="168" t="s">
        <v>532</v>
      </c>
      <c r="V211" s="183" t="s">
        <v>677</v>
      </c>
      <c r="W211" s="183" t="s">
        <v>555</v>
      </c>
      <c r="X211" s="168" t="s">
        <v>526</v>
      </c>
      <c r="Y211" s="168" t="s">
        <v>526</v>
      </c>
      <c r="Z211" s="301" t="s">
        <v>827</v>
      </c>
      <c r="AA211" s="301" t="s">
        <v>826</v>
      </c>
      <c r="AB211" s="200" t="s">
        <v>750</v>
      </c>
      <c r="AC211" s="200"/>
      <c r="AD211" s="186" t="s">
        <v>754</v>
      </c>
      <c r="AE211" s="201" t="s">
        <v>587</v>
      </c>
      <c r="AF211" s="188" t="s">
        <v>541</v>
      </c>
      <c r="AG211" s="28">
        <v>364</v>
      </c>
      <c r="AH211" s="189">
        <v>204.12</v>
      </c>
      <c r="AI211" s="190" t="s">
        <v>601</v>
      </c>
      <c r="AJ211" s="191">
        <v>2</v>
      </c>
      <c r="AK211" s="191">
        <v>0</v>
      </c>
      <c r="AL211" s="178" t="s">
        <v>528</v>
      </c>
      <c r="AM211" s="191" t="s">
        <v>527</v>
      </c>
      <c r="AN211" s="168" t="s">
        <v>527</v>
      </c>
      <c r="AO211" s="168" t="s">
        <v>527</v>
      </c>
      <c r="AP211" s="168" t="s">
        <v>526</v>
      </c>
      <c r="AQ211" s="168" t="s">
        <v>526</v>
      </c>
      <c r="AR211" s="168" t="s">
        <v>526</v>
      </c>
      <c r="AS211" s="192" t="s">
        <v>559</v>
      </c>
      <c r="AT211" s="168" t="s">
        <v>524</v>
      </c>
      <c r="AU211" s="168" t="s">
        <v>524</v>
      </c>
      <c r="AV211" s="168" t="s">
        <v>524</v>
      </c>
      <c r="AW211" s="168" t="s">
        <v>524</v>
      </c>
      <c r="AX211" s="168" t="s">
        <v>524</v>
      </c>
      <c r="AY211" s="168" t="s">
        <v>524</v>
      </c>
      <c r="AZ211" s="168" t="s">
        <v>524</v>
      </c>
      <c r="BA211" s="193">
        <v>4</v>
      </c>
      <c r="BB211" s="193" t="s">
        <v>18</v>
      </c>
      <c r="BC211" s="194" t="s">
        <v>524</v>
      </c>
      <c r="BD211" s="168" t="s">
        <v>524</v>
      </c>
      <c r="BE211" s="168" t="s">
        <v>524</v>
      </c>
      <c r="BF211" s="168" t="s">
        <v>524</v>
      </c>
      <c r="BG211" s="168" t="s">
        <v>524</v>
      </c>
      <c r="BH211" s="168" t="s">
        <v>524</v>
      </c>
      <c r="BI211" s="168" t="s">
        <v>524</v>
      </c>
      <c r="BJ211" s="195" t="s">
        <v>527</v>
      </c>
      <c r="BK211" s="196" t="s">
        <v>539</v>
      </c>
      <c r="BL211" s="168" t="s">
        <v>523</v>
      </c>
      <c r="BM211" s="168" t="s">
        <v>523</v>
      </c>
      <c r="BN211" s="168" t="s">
        <v>523</v>
      </c>
      <c r="BO211" s="168" t="s">
        <v>523</v>
      </c>
      <c r="BP211" s="192" t="s">
        <v>523</v>
      </c>
    </row>
    <row r="212" spans="1:68" s="3" customFormat="1" ht="23.25" customHeight="1">
      <c r="A212" s="91">
        <v>19035</v>
      </c>
      <c r="B212" s="173" t="s">
        <v>64</v>
      </c>
      <c r="C212" s="174">
        <v>2025</v>
      </c>
      <c r="D212" s="175" t="s">
        <v>825</v>
      </c>
      <c r="E212" s="176" t="s">
        <v>759</v>
      </c>
      <c r="F212" s="176" t="s">
        <v>758</v>
      </c>
      <c r="G212" s="176" t="s">
        <v>757</v>
      </c>
      <c r="H212" s="168" t="s">
        <v>550</v>
      </c>
      <c r="I212" s="167">
        <v>2000</v>
      </c>
      <c r="J212" s="167"/>
      <c r="K212" s="177">
        <v>1979</v>
      </c>
      <c r="L212" s="177">
        <v>46</v>
      </c>
      <c r="M212" s="178" t="s">
        <v>563</v>
      </c>
      <c r="N212" s="179" t="s">
        <v>756</v>
      </c>
      <c r="O212" s="180" t="s">
        <v>666</v>
      </c>
      <c r="P212" s="181">
        <v>14017</v>
      </c>
      <c r="Q212" s="182" t="s">
        <v>824</v>
      </c>
      <c r="R212" s="168" t="s">
        <v>546</v>
      </c>
      <c r="S212" s="179" t="s">
        <v>730</v>
      </c>
      <c r="T212" s="168" t="s">
        <v>673</v>
      </c>
      <c r="U212" s="168" t="s">
        <v>562</v>
      </c>
      <c r="V212" s="183" t="s">
        <v>526</v>
      </c>
      <c r="W212" s="183" t="s">
        <v>555</v>
      </c>
      <c r="X212" s="168" t="s">
        <v>526</v>
      </c>
      <c r="Y212" s="168" t="s">
        <v>526</v>
      </c>
      <c r="Z212" s="301" t="s">
        <v>755</v>
      </c>
      <c r="AA212" s="300">
        <v>0.79166666666666663</v>
      </c>
      <c r="AB212" s="200" t="s">
        <v>750</v>
      </c>
      <c r="AC212" s="200"/>
      <c r="AD212" s="186" t="s">
        <v>754</v>
      </c>
      <c r="AE212" s="201" t="s">
        <v>587</v>
      </c>
      <c r="AF212" s="188" t="s">
        <v>541</v>
      </c>
      <c r="AG212" s="28" t="s">
        <v>18</v>
      </c>
      <c r="AH212" s="189">
        <v>185</v>
      </c>
      <c r="AI212" s="190" t="s">
        <v>529</v>
      </c>
      <c r="AJ212" s="191">
        <v>1</v>
      </c>
      <c r="AK212" s="191">
        <v>0</v>
      </c>
      <c r="AL212" s="178" t="s">
        <v>560</v>
      </c>
      <c r="AM212" s="191" t="s">
        <v>527</v>
      </c>
      <c r="AN212" s="168" t="s">
        <v>527</v>
      </c>
      <c r="AO212" s="168" t="s">
        <v>527</v>
      </c>
      <c r="AP212" s="168" t="s">
        <v>526</v>
      </c>
      <c r="AQ212" s="168" t="s">
        <v>526</v>
      </c>
      <c r="AR212" s="168" t="s">
        <v>526</v>
      </c>
      <c r="AS212" s="192" t="s">
        <v>585</v>
      </c>
      <c r="AT212" s="168" t="s">
        <v>524</v>
      </c>
      <c r="AU212" s="168" t="s">
        <v>524</v>
      </c>
      <c r="AV212" s="168" t="s">
        <v>524</v>
      </c>
      <c r="AW212" s="168" t="s">
        <v>527</v>
      </c>
      <c r="AX212" s="168" t="s">
        <v>524</v>
      </c>
      <c r="AY212" s="168" t="s">
        <v>524</v>
      </c>
      <c r="AZ212" s="168" t="s">
        <v>524</v>
      </c>
      <c r="BA212" s="193">
        <v>10</v>
      </c>
      <c r="BB212" s="193" t="s">
        <v>18</v>
      </c>
      <c r="BC212" s="194" t="s">
        <v>526</v>
      </c>
      <c r="BD212" s="168" t="s">
        <v>524</v>
      </c>
      <c r="BE212" s="168" t="s">
        <v>524</v>
      </c>
      <c r="BF212" s="168" t="s">
        <v>524</v>
      </c>
      <c r="BG212" s="168" t="s">
        <v>524</v>
      </c>
      <c r="BH212" s="168" t="s">
        <v>524</v>
      </c>
      <c r="BI212" s="168" t="s">
        <v>524</v>
      </c>
      <c r="BJ212" s="195" t="s">
        <v>527</v>
      </c>
      <c r="BK212" s="196" t="s">
        <v>539</v>
      </c>
      <c r="BL212" s="168" t="s">
        <v>523</v>
      </c>
      <c r="BM212" s="168" t="s">
        <v>523</v>
      </c>
      <c r="BN212" s="168" t="s">
        <v>523</v>
      </c>
      <c r="BO212" s="168" t="s">
        <v>523</v>
      </c>
      <c r="BP212" s="192" t="s">
        <v>523</v>
      </c>
    </row>
    <row r="213" spans="1:68" s="3" customFormat="1" ht="23.25" customHeight="1">
      <c r="A213" s="91">
        <v>19016</v>
      </c>
      <c r="B213" s="331" t="s">
        <v>823</v>
      </c>
      <c r="C213" s="174">
        <v>2025</v>
      </c>
      <c r="D213" s="175" t="s">
        <v>822</v>
      </c>
      <c r="E213" s="176" t="s">
        <v>759</v>
      </c>
      <c r="F213" s="176" t="s">
        <v>758</v>
      </c>
      <c r="G213" s="176" t="s">
        <v>757</v>
      </c>
      <c r="H213" s="168" t="s">
        <v>550</v>
      </c>
      <c r="I213" s="167">
        <v>1986</v>
      </c>
      <c r="J213" s="167"/>
      <c r="K213" s="177">
        <v>2010</v>
      </c>
      <c r="L213" s="177">
        <v>15</v>
      </c>
      <c r="M213" s="178" t="s">
        <v>821</v>
      </c>
      <c r="N213" s="179" t="s">
        <v>756</v>
      </c>
      <c r="O213" s="180" t="s">
        <v>534</v>
      </c>
      <c r="P213" s="181"/>
      <c r="Q213" s="171"/>
      <c r="R213" s="168" t="s">
        <v>546</v>
      </c>
      <c r="S213" s="179" t="s">
        <v>730</v>
      </c>
      <c r="T213" s="168" t="s">
        <v>673</v>
      </c>
      <c r="U213" s="168" t="s">
        <v>562</v>
      </c>
      <c r="V213" s="183" t="s">
        <v>526</v>
      </c>
      <c r="W213" s="183" t="s">
        <v>526</v>
      </c>
      <c r="X213" s="168" t="s">
        <v>526</v>
      </c>
      <c r="Y213" s="168" t="s">
        <v>526</v>
      </c>
      <c r="Z213" s="301" t="s">
        <v>755</v>
      </c>
      <c r="AA213" s="300">
        <v>0.79166666666666663</v>
      </c>
      <c r="AB213" s="200" t="s">
        <v>750</v>
      </c>
      <c r="AC213" s="200"/>
      <c r="AD213" s="186" t="s">
        <v>754</v>
      </c>
      <c r="AE213" s="201" t="s">
        <v>587</v>
      </c>
      <c r="AF213" s="188" t="s">
        <v>541</v>
      </c>
      <c r="AG213" s="28" t="s">
        <v>18</v>
      </c>
      <c r="AH213" s="189">
        <v>168.25</v>
      </c>
      <c r="AI213" s="190" t="s">
        <v>540</v>
      </c>
      <c r="AJ213" s="191">
        <v>1</v>
      </c>
      <c r="AK213" s="191">
        <v>0</v>
      </c>
      <c r="AL213" s="178" t="s">
        <v>528</v>
      </c>
      <c r="AM213" s="191" t="s">
        <v>527</v>
      </c>
      <c r="AN213" s="168" t="s">
        <v>527</v>
      </c>
      <c r="AO213" s="168" t="s">
        <v>527</v>
      </c>
      <c r="AP213" s="168" t="s">
        <v>526</v>
      </c>
      <c r="AQ213" s="168" t="s">
        <v>526</v>
      </c>
      <c r="AR213" s="168" t="s">
        <v>526</v>
      </c>
      <c r="AS213" s="192" t="s">
        <v>585</v>
      </c>
      <c r="AT213" s="168" t="s">
        <v>524</v>
      </c>
      <c r="AU213" s="168" t="s">
        <v>527</v>
      </c>
      <c r="AV213" s="168" t="s">
        <v>527</v>
      </c>
      <c r="AW213" s="168" t="s">
        <v>527</v>
      </c>
      <c r="AX213" s="168" t="s">
        <v>524</v>
      </c>
      <c r="AY213" s="168" t="s">
        <v>524</v>
      </c>
      <c r="AZ213" s="168" t="s">
        <v>524</v>
      </c>
      <c r="BA213" s="193">
        <v>5</v>
      </c>
      <c r="BB213" s="193" t="s">
        <v>18</v>
      </c>
      <c r="BC213" s="194" t="s">
        <v>526</v>
      </c>
      <c r="BD213" s="168" t="s">
        <v>524</v>
      </c>
      <c r="BE213" s="168" t="s">
        <v>524</v>
      </c>
      <c r="BF213" s="168" t="s">
        <v>524</v>
      </c>
      <c r="BG213" s="168" t="s">
        <v>524</v>
      </c>
      <c r="BH213" s="168" t="s">
        <v>524</v>
      </c>
      <c r="BI213" s="168" t="s">
        <v>524</v>
      </c>
      <c r="BJ213" s="195" t="s">
        <v>527</v>
      </c>
      <c r="BK213" s="196" t="s">
        <v>539</v>
      </c>
      <c r="BL213" s="168" t="s">
        <v>523</v>
      </c>
      <c r="BM213" s="168" t="s">
        <v>523</v>
      </c>
      <c r="BN213" s="168" t="s">
        <v>523</v>
      </c>
      <c r="BO213" s="168" t="s">
        <v>523</v>
      </c>
      <c r="BP213" s="192" t="s">
        <v>523</v>
      </c>
    </row>
    <row r="214" spans="1:68" s="3" customFormat="1" ht="23.25" customHeight="1">
      <c r="A214" s="91">
        <v>19028</v>
      </c>
      <c r="B214" s="173" t="s">
        <v>70</v>
      </c>
      <c r="C214" s="174">
        <v>2025</v>
      </c>
      <c r="D214" s="175" t="s">
        <v>820</v>
      </c>
      <c r="E214" s="176" t="s">
        <v>759</v>
      </c>
      <c r="F214" s="176" t="s">
        <v>758</v>
      </c>
      <c r="G214" s="176" t="s">
        <v>757</v>
      </c>
      <c r="H214" s="168" t="s">
        <v>550</v>
      </c>
      <c r="I214" s="167">
        <v>2002</v>
      </c>
      <c r="J214" s="167"/>
      <c r="K214" s="177">
        <v>2003</v>
      </c>
      <c r="L214" s="177">
        <v>22</v>
      </c>
      <c r="M214" s="178" t="s">
        <v>536</v>
      </c>
      <c r="N214" s="179" t="s">
        <v>756</v>
      </c>
      <c r="O214" s="180" t="s">
        <v>666</v>
      </c>
      <c r="P214" s="181">
        <v>14007</v>
      </c>
      <c r="Q214" s="182" t="s">
        <v>819</v>
      </c>
      <c r="R214" s="168" t="s">
        <v>546</v>
      </c>
      <c r="S214" s="179" t="s">
        <v>730</v>
      </c>
      <c r="T214" s="168" t="s">
        <v>673</v>
      </c>
      <c r="U214" s="168" t="s">
        <v>562</v>
      </c>
      <c r="V214" s="183" t="s">
        <v>526</v>
      </c>
      <c r="W214" s="183" t="s">
        <v>526</v>
      </c>
      <c r="X214" s="168" t="s">
        <v>526</v>
      </c>
      <c r="Y214" s="168" t="s">
        <v>526</v>
      </c>
      <c r="Z214" s="301" t="s">
        <v>755</v>
      </c>
      <c r="AA214" s="300">
        <v>0.79166666666666663</v>
      </c>
      <c r="AB214" s="200" t="s">
        <v>750</v>
      </c>
      <c r="AC214" s="200"/>
      <c r="AD214" s="186" t="s">
        <v>754</v>
      </c>
      <c r="AE214" s="201" t="s">
        <v>587</v>
      </c>
      <c r="AF214" s="188" t="s">
        <v>530</v>
      </c>
      <c r="AG214" s="28" t="s">
        <v>18</v>
      </c>
      <c r="AH214" s="189">
        <v>131</v>
      </c>
      <c r="AI214" s="190" t="s">
        <v>529</v>
      </c>
      <c r="AJ214" s="191">
        <v>2</v>
      </c>
      <c r="AK214" s="191">
        <v>0</v>
      </c>
      <c r="AL214" s="178" t="s">
        <v>528</v>
      </c>
      <c r="AM214" s="191" t="s">
        <v>527</v>
      </c>
      <c r="AN214" s="168" t="s">
        <v>527</v>
      </c>
      <c r="AO214" s="168" t="s">
        <v>526</v>
      </c>
      <c r="AP214" s="168" t="s">
        <v>526</v>
      </c>
      <c r="AQ214" s="168" t="s">
        <v>526</v>
      </c>
      <c r="AR214" s="168" t="s">
        <v>526</v>
      </c>
      <c r="AS214" s="192" t="s">
        <v>526</v>
      </c>
      <c r="AT214" s="168" t="s">
        <v>524</v>
      </c>
      <c r="AU214" s="168" t="s">
        <v>524</v>
      </c>
      <c r="AV214" s="168" t="s">
        <v>524</v>
      </c>
      <c r="AW214" s="168" t="s">
        <v>524</v>
      </c>
      <c r="AX214" s="168" t="s">
        <v>524</v>
      </c>
      <c r="AY214" s="168" t="s">
        <v>524</v>
      </c>
      <c r="AZ214" s="168" t="s">
        <v>524</v>
      </c>
      <c r="BA214" s="193">
        <v>5</v>
      </c>
      <c r="BB214" s="193" t="s">
        <v>18</v>
      </c>
      <c r="BC214" s="194" t="s">
        <v>524</v>
      </c>
      <c r="BD214" s="168" t="s">
        <v>527</v>
      </c>
      <c r="BE214" s="168" t="s">
        <v>524</v>
      </c>
      <c r="BF214" s="168" t="s">
        <v>524</v>
      </c>
      <c r="BG214" s="168" t="s">
        <v>524</v>
      </c>
      <c r="BH214" s="168" t="s">
        <v>524</v>
      </c>
      <c r="BI214" s="168" t="s">
        <v>524</v>
      </c>
      <c r="BJ214" s="195" t="s">
        <v>527</v>
      </c>
      <c r="BK214" s="196" t="s">
        <v>539</v>
      </c>
      <c r="BL214" s="168" t="s">
        <v>523</v>
      </c>
      <c r="BM214" s="168" t="s">
        <v>523</v>
      </c>
      <c r="BN214" s="168" t="s">
        <v>523</v>
      </c>
      <c r="BO214" s="168" t="s">
        <v>523</v>
      </c>
      <c r="BP214" s="192" t="s">
        <v>523</v>
      </c>
    </row>
    <row r="215" spans="1:68" s="3" customFormat="1" ht="23.25" customHeight="1">
      <c r="A215" s="91">
        <v>19024</v>
      </c>
      <c r="B215" s="173" t="s">
        <v>818</v>
      </c>
      <c r="C215" s="174">
        <v>2025</v>
      </c>
      <c r="D215" s="175" t="s">
        <v>817</v>
      </c>
      <c r="E215" s="176" t="s">
        <v>759</v>
      </c>
      <c r="F215" s="176" t="s">
        <v>758</v>
      </c>
      <c r="G215" s="176" t="s">
        <v>757</v>
      </c>
      <c r="H215" s="168" t="s">
        <v>550</v>
      </c>
      <c r="I215" s="167" t="s">
        <v>18</v>
      </c>
      <c r="J215" s="167"/>
      <c r="K215" s="177">
        <v>2009</v>
      </c>
      <c r="L215" s="177">
        <v>16</v>
      </c>
      <c r="M215" s="178" t="s">
        <v>625</v>
      </c>
      <c r="N215" s="179" t="s">
        <v>756</v>
      </c>
      <c r="O215" s="180" t="s">
        <v>534</v>
      </c>
      <c r="P215" s="181"/>
      <c r="Q215" s="171"/>
      <c r="R215" s="168" t="s">
        <v>546</v>
      </c>
      <c r="S215" s="179" t="s">
        <v>730</v>
      </c>
      <c r="T215" s="168" t="s">
        <v>671</v>
      </c>
      <c r="U215" s="168" t="s">
        <v>562</v>
      </c>
      <c r="V215" s="183" t="s">
        <v>526</v>
      </c>
      <c r="W215" s="183" t="s">
        <v>526</v>
      </c>
      <c r="X215" s="168" t="s">
        <v>565</v>
      </c>
      <c r="Y215" s="168" t="s">
        <v>526</v>
      </c>
      <c r="Z215" s="301" t="s">
        <v>755</v>
      </c>
      <c r="AA215" s="300">
        <v>0.79166666666666663</v>
      </c>
      <c r="AB215" s="200" t="s">
        <v>750</v>
      </c>
      <c r="AC215" s="200"/>
      <c r="AD215" s="186" t="s">
        <v>754</v>
      </c>
      <c r="AE215" s="201" t="s">
        <v>587</v>
      </c>
      <c r="AF215" s="188" t="s">
        <v>774</v>
      </c>
      <c r="AG215" s="28" t="s">
        <v>18</v>
      </c>
      <c r="AH215" s="189">
        <v>126.69</v>
      </c>
      <c r="AI215" s="190" t="s">
        <v>601</v>
      </c>
      <c r="AJ215" s="191">
        <v>1</v>
      </c>
      <c r="AK215" s="191">
        <v>0</v>
      </c>
      <c r="AL215" s="178" t="s">
        <v>564</v>
      </c>
      <c r="AM215" s="191" t="s">
        <v>527</v>
      </c>
      <c r="AN215" s="168" t="s">
        <v>527</v>
      </c>
      <c r="AO215" s="168" t="s">
        <v>526</v>
      </c>
      <c r="AP215" s="168" t="s">
        <v>526</v>
      </c>
      <c r="AQ215" s="168" t="s">
        <v>526</v>
      </c>
      <c r="AR215" s="168" t="s">
        <v>526</v>
      </c>
      <c r="AS215" s="192" t="s">
        <v>526</v>
      </c>
      <c r="AT215" s="168" t="s">
        <v>524</v>
      </c>
      <c r="AU215" s="168" t="s">
        <v>524</v>
      </c>
      <c r="AV215" s="168" t="s">
        <v>524</v>
      </c>
      <c r="AW215" s="168" t="s">
        <v>524</v>
      </c>
      <c r="AX215" s="168" t="s">
        <v>524</v>
      </c>
      <c r="AY215" s="168" t="s">
        <v>524</v>
      </c>
      <c r="AZ215" s="168" t="s">
        <v>524</v>
      </c>
      <c r="BA215" s="193">
        <v>5</v>
      </c>
      <c r="BB215" s="193" t="s">
        <v>18</v>
      </c>
      <c r="BC215" s="194" t="s">
        <v>526</v>
      </c>
      <c r="BD215" s="168" t="s">
        <v>524</v>
      </c>
      <c r="BE215" s="168" t="s">
        <v>524</v>
      </c>
      <c r="BF215" s="168" t="s">
        <v>524</v>
      </c>
      <c r="BG215" s="168" t="s">
        <v>524</v>
      </c>
      <c r="BH215" s="168" t="s">
        <v>524</v>
      </c>
      <c r="BI215" s="168" t="s">
        <v>524</v>
      </c>
      <c r="BJ215" s="195" t="s">
        <v>527</v>
      </c>
      <c r="BK215" s="196" t="s">
        <v>539</v>
      </c>
      <c r="BL215" s="168" t="s">
        <v>523</v>
      </c>
      <c r="BM215" s="236" t="s">
        <v>523</v>
      </c>
      <c r="BN215" s="236" t="s">
        <v>523</v>
      </c>
      <c r="BO215" s="236" t="s">
        <v>523</v>
      </c>
      <c r="BP215" s="249" t="s">
        <v>523</v>
      </c>
    </row>
    <row r="216" spans="1:68" s="3" customFormat="1" ht="23.25" customHeight="1">
      <c r="A216" s="91">
        <v>19023</v>
      </c>
      <c r="B216" s="173" t="s">
        <v>816</v>
      </c>
      <c r="C216" s="174">
        <v>2025</v>
      </c>
      <c r="D216" s="175" t="s">
        <v>815</v>
      </c>
      <c r="E216" s="176" t="s">
        <v>759</v>
      </c>
      <c r="F216" s="176" t="s">
        <v>758</v>
      </c>
      <c r="G216" s="176" t="s">
        <v>757</v>
      </c>
      <c r="H216" s="168" t="s">
        <v>550</v>
      </c>
      <c r="I216" s="167" t="s">
        <v>18</v>
      </c>
      <c r="J216" s="167"/>
      <c r="K216" s="177">
        <v>2010</v>
      </c>
      <c r="L216" s="177">
        <v>15</v>
      </c>
      <c r="M216" s="178" t="s">
        <v>648</v>
      </c>
      <c r="N216" s="179" t="s">
        <v>756</v>
      </c>
      <c r="O216" s="180" t="s">
        <v>534</v>
      </c>
      <c r="P216" s="181"/>
      <c r="Q216" s="171"/>
      <c r="R216" s="168" t="s">
        <v>546</v>
      </c>
      <c r="S216" s="179" t="s">
        <v>730</v>
      </c>
      <c r="T216" s="168" t="s">
        <v>671</v>
      </c>
      <c r="U216" s="168" t="s">
        <v>562</v>
      </c>
      <c r="V216" s="183" t="s">
        <v>526</v>
      </c>
      <c r="W216" s="183" t="s">
        <v>526</v>
      </c>
      <c r="X216" s="168" t="s">
        <v>526</v>
      </c>
      <c r="Y216" s="168" t="s">
        <v>526</v>
      </c>
      <c r="Z216" s="301" t="s">
        <v>755</v>
      </c>
      <c r="AA216" s="300">
        <v>0.79166666666666663</v>
      </c>
      <c r="AB216" s="200" t="s">
        <v>750</v>
      </c>
      <c r="AC216" s="200"/>
      <c r="AD216" s="186" t="s">
        <v>754</v>
      </c>
      <c r="AE216" s="201" t="s">
        <v>587</v>
      </c>
      <c r="AF216" s="188" t="s">
        <v>774</v>
      </c>
      <c r="AG216" s="28" t="s">
        <v>18</v>
      </c>
      <c r="AH216" s="189">
        <v>126.69</v>
      </c>
      <c r="AI216" s="190" t="s">
        <v>601</v>
      </c>
      <c r="AJ216" s="191">
        <v>1</v>
      </c>
      <c r="AK216" s="191">
        <v>0</v>
      </c>
      <c r="AL216" s="178" t="s">
        <v>564</v>
      </c>
      <c r="AM216" s="191" t="s">
        <v>527</v>
      </c>
      <c r="AN216" s="168" t="s">
        <v>527</v>
      </c>
      <c r="AO216" s="168" t="s">
        <v>526</v>
      </c>
      <c r="AP216" s="168" t="s">
        <v>526</v>
      </c>
      <c r="AQ216" s="168" t="s">
        <v>526</v>
      </c>
      <c r="AR216" s="168" t="s">
        <v>526</v>
      </c>
      <c r="AS216" s="192" t="s">
        <v>526</v>
      </c>
      <c r="AT216" s="168" t="s">
        <v>524</v>
      </c>
      <c r="AU216" s="168" t="s">
        <v>524</v>
      </c>
      <c r="AV216" s="168" t="s">
        <v>524</v>
      </c>
      <c r="AW216" s="168" t="s">
        <v>524</v>
      </c>
      <c r="AX216" s="168" t="s">
        <v>524</v>
      </c>
      <c r="AY216" s="168" t="s">
        <v>524</v>
      </c>
      <c r="AZ216" s="168" t="s">
        <v>524</v>
      </c>
      <c r="BA216" s="193">
        <v>5</v>
      </c>
      <c r="BB216" s="193" t="s">
        <v>18</v>
      </c>
      <c r="BC216" s="194" t="s">
        <v>526</v>
      </c>
      <c r="BD216" s="168" t="s">
        <v>524</v>
      </c>
      <c r="BE216" s="168" t="s">
        <v>524</v>
      </c>
      <c r="BF216" s="168" t="s">
        <v>524</v>
      </c>
      <c r="BG216" s="168" t="s">
        <v>524</v>
      </c>
      <c r="BH216" s="168" t="s">
        <v>524</v>
      </c>
      <c r="BI216" s="168" t="s">
        <v>524</v>
      </c>
      <c r="BJ216" s="195" t="s">
        <v>527</v>
      </c>
      <c r="BK216" s="196" t="s">
        <v>539</v>
      </c>
      <c r="BL216" s="168" t="s">
        <v>523</v>
      </c>
      <c r="BM216" s="236" t="s">
        <v>523</v>
      </c>
      <c r="BN216" s="236" t="s">
        <v>523</v>
      </c>
      <c r="BO216" s="236" t="s">
        <v>523</v>
      </c>
      <c r="BP216" s="249" t="s">
        <v>523</v>
      </c>
    </row>
    <row r="217" spans="1:68" s="3" customFormat="1" ht="23.25" customHeight="1">
      <c r="A217" s="91">
        <v>18004</v>
      </c>
      <c r="B217" s="173" t="s">
        <v>112</v>
      </c>
      <c r="C217" s="174">
        <v>2025</v>
      </c>
      <c r="D217" s="175" t="s">
        <v>814</v>
      </c>
      <c r="E217" s="176" t="s">
        <v>759</v>
      </c>
      <c r="F217" s="176" t="s">
        <v>758</v>
      </c>
      <c r="G217" s="176" t="s">
        <v>732</v>
      </c>
      <c r="H217" s="168" t="s">
        <v>600</v>
      </c>
      <c r="I217" s="167">
        <v>2011</v>
      </c>
      <c r="J217" s="167"/>
      <c r="K217" s="177">
        <v>2010</v>
      </c>
      <c r="L217" s="177">
        <v>15</v>
      </c>
      <c r="M217" s="178" t="s">
        <v>656</v>
      </c>
      <c r="N217" s="179" t="s">
        <v>769</v>
      </c>
      <c r="O217" s="180" t="s">
        <v>666</v>
      </c>
      <c r="P217" s="181">
        <v>17013</v>
      </c>
      <c r="Q217" s="182" t="s">
        <v>813</v>
      </c>
      <c r="R217" s="171" t="s">
        <v>546</v>
      </c>
      <c r="S217" s="179" t="s">
        <v>729</v>
      </c>
      <c r="T217" s="168" t="s">
        <v>533</v>
      </c>
      <c r="U217" s="168" t="s">
        <v>562</v>
      </c>
      <c r="V217" s="183" t="s">
        <v>526</v>
      </c>
      <c r="W217" s="183" t="s">
        <v>526</v>
      </c>
      <c r="X217" s="168" t="s">
        <v>526</v>
      </c>
      <c r="Y217" s="168" t="s">
        <v>526</v>
      </c>
      <c r="Z217" s="300">
        <v>0.375</v>
      </c>
      <c r="AA217" s="301" t="s">
        <v>793</v>
      </c>
      <c r="AB217" s="200" t="s">
        <v>812</v>
      </c>
      <c r="AC217" s="185" t="s">
        <v>523</v>
      </c>
      <c r="AD217" s="186" t="s">
        <v>588</v>
      </c>
      <c r="AE217" s="201" t="s">
        <v>751</v>
      </c>
      <c r="AF217" s="188" t="s">
        <v>541</v>
      </c>
      <c r="AG217" s="28">
        <v>143</v>
      </c>
      <c r="AH217" s="189">
        <v>127</v>
      </c>
      <c r="AI217" s="190" t="s">
        <v>669</v>
      </c>
      <c r="AJ217" s="191">
        <v>1</v>
      </c>
      <c r="AK217" s="191">
        <v>0</v>
      </c>
      <c r="AL217" s="178" t="s">
        <v>528</v>
      </c>
      <c r="AM217" s="191" t="s">
        <v>527</v>
      </c>
      <c r="AN217" s="168" t="s">
        <v>527</v>
      </c>
      <c r="AO217" s="168" t="s">
        <v>527</v>
      </c>
      <c r="AP217" s="168" t="s">
        <v>527</v>
      </c>
      <c r="AQ217" s="168" t="s">
        <v>527</v>
      </c>
      <c r="AR217" s="168" t="s">
        <v>526</v>
      </c>
      <c r="AS217" s="192" t="s">
        <v>559</v>
      </c>
      <c r="AT217" s="168" t="s">
        <v>524</v>
      </c>
      <c r="AU217" s="168" t="s">
        <v>524</v>
      </c>
      <c r="AV217" s="168" t="s">
        <v>527</v>
      </c>
      <c r="AW217" s="168" t="s">
        <v>527</v>
      </c>
      <c r="AX217" s="168" t="s">
        <v>524</v>
      </c>
      <c r="AY217" s="168" t="s">
        <v>524</v>
      </c>
      <c r="AZ217" s="168" t="s">
        <v>524</v>
      </c>
      <c r="BA217" s="193">
        <v>20</v>
      </c>
      <c r="BB217" s="193" t="s">
        <v>18</v>
      </c>
      <c r="BC217" s="194" t="s">
        <v>526</v>
      </c>
      <c r="BD217" s="168" t="s">
        <v>526</v>
      </c>
      <c r="BE217" s="168" t="s">
        <v>526</v>
      </c>
      <c r="BF217" s="168" t="s">
        <v>524</v>
      </c>
      <c r="BG217" s="168" t="s">
        <v>524</v>
      </c>
      <c r="BH217" s="168" t="s">
        <v>524</v>
      </c>
      <c r="BI217" s="168" t="s">
        <v>524</v>
      </c>
      <c r="BJ217" s="195" t="s">
        <v>527</v>
      </c>
      <c r="BK217" s="196" t="s">
        <v>539</v>
      </c>
      <c r="BL217" s="168" t="s">
        <v>523</v>
      </c>
      <c r="BM217" s="168" t="s">
        <v>539</v>
      </c>
      <c r="BN217" s="168" t="s">
        <v>523</v>
      </c>
      <c r="BO217" s="168" t="s">
        <v>539</v>
      </c>
      <c r="BP217" s="192" t="s">
        <v>523</v>
      </c>
    </row>
    <row r="218" spans="1:68" s="3" customFormat="1" ht="23.25" customHeight="1">
      <c r="A218" s="91">
        <v>19015</v>
      </c>
      <c r="B218" s="331" t="s">
        <v>807</v>
      </c>
      <c r="C218" s="174">
        <v>2025</v>
      </c>
      <c r="D218" s="175" t="s">
        <v>809</v>
      </c>
      <c r="E218" s="176" t="s">
        <v>759</v>
      </c>
      <c r="F218" s="176" t="s">
        <v>758</v>
      </c>
      <c r="G218" s="176" t="s">
        <v>757</v>
      </c>
      <c r="H218" s="168" t="s">
        <v>550</v>
      </c>
      <c r="I218" s="167">
        <v>1987</v>
      </c>
      <c r="J218" s="167"/>
      <c r="K218" s="177">
        <v>2017</v>
      </c>
      <c r="L218" s="177">
        <v>8</v>
      </c>
      <c r="M218" s="178" t="s">
        <v>808</v>
      </c>
      <c r="N218" s="179" t="s">
        <v>756</v>
      </c>
      <c r="O218" s="180" t="s">
        <v>666</v>
      </c>
      <c r="P218" s="181">
        <v>19014</v>
      </c>
      <c r="Q218" s="182" t="s">
        <v>810</v>
      </c>
      <c r="R218" s="168" t="s">
        <v>546</v>
      </c>
      <c r="S218" s="179" t="s">
        <v>730</v>
      </c>
      <c r="T218" s="168" t="s">
        <v>673</v>
      </c>
      <c r="U218" s="168" t="s">
        <v>580</v>
      </c>
      <c r="V218" s="183" t="s">
        <v>526</v>
      </c>
      <c r="W218" s="183" t="s">
        <v>526</v>
      </c>
      <c r="X218" s="168" t="s">
        <v>633</v>
      </c>
      <c r="Y218" s="168" t="s">
        <v>526</v>
      </c>
      <c r="Z218" s="301" t="s">
        <v>755</v>
      </c>
      <c r="AA218" s="300">
        <v>0.79166666666666663</v>
      </c>
      <c r="AB218" s="200" t="s">
        <v>750</v>
      </c>
      <c r="AC218" s="200"/>
      <c r="AD218" s="186" t="s">
        <v>754</v>
      </c>
      <c r="AE218" s="201" t="s">
        <v>587</v>
      </c>
      <c r="AF218" s="188" t="s">
        <v>541</v>
      </c>
      <c r="AG218" s="197" t="s">
        <v>811</v>
      </c>
      <c r="AH218" s="189">
        <v>126</v>
      </c>
      <c r="AI218" s="190" t="s">
        <v>669</v>
      </c>
      <c r="AJ218" s="191">
        <v>2</v>
      </c>
      <c r="AK218" s="191">
        <v>0</v>
      </c>
      <c r="AL218" s="178" t="s">
        <v>528</v>
      </c>
      <c r="AM218" s="191" t="s">
        <v>527</v>
      </c>
      <c r="AN218" s="168" t="s">
        <v>527</v>
      </c>
      <c r="AO218" s="168" t="s">
        <v>527</v>
      </c>
      <c r="AP218" s="168" t="s">
        <v>526</v>
      </c>
      <c r="AQ218" s="168" t="s">
        <v>526</v>
      </c>
      <c r="AR218" s="168" t="s">
        <v>526</v>
      </c>
      <c r="AS218" s="192" t="s">
        <v>559</v>
      </c>
      <c r="AT218" s="168" t="s">
        <v>524</v>
      </c>
      <c r="AU218" s="168" t="s">
        <v>527</v>
      </c>
      <c r="AV218" s="168" t="s">
        <v>527</v>
      </c>
      <c r="AW218" s="168" t="s">
        <v>527</v>
      </c>
      <c r="AX218" s="168" t="s">
        <v>524</v>
      </c>
      <c r="AY218" s="168" t="s">
        <v>524</v>
      </c>
      <c r="AZ218" s="168" t="s">
        <v>524</v>
      </c>
      <c r="BA218" s="193">
        <v>2</v>
      </c>
      <c r="BB218" s="193" t="s">
        <v>18</v>
      </c>
      <c r="BC218" s="194" t="s">
        <v>524</v>
      </c>
      <c r="BD218" s="168" t="s">
        <v>527</v>
      </c>
      <c r="BE218" s="168" t="s">
        <v>527</v>
      </c>
      <c r="BF218" s="168" t="s">
        <v>524</v>
      </c>
      <c r="BG218" s="168" t="s">
        <v>524</v>
      </c>
      <c r="BH218" s="168" t="s">
        <v>524</v>
      </c>
      <c r="BI218" s="168" t="s">
        <v>524</v>
      </c>
      <c r="BJ218" s="195" t="s">
        <v>527</v>
      </c>
      <c r="BK218" s="196" t="s">
        <v>539</v>
      </c>
      <c r="BL218" s="168" t="s">
        <v>523</v>
      </c>
      <c r="BM218" s="168" t="s">
        <v>523</v>
      </c>
      <c r="BN218" s="168" t="s">
        <v>523</v>
      </c>
      <c r="BO218" s="168" t="s">
        <v>523</v>
      </c>
      <c r="BP218" s="192" t="s">
        <v>523</v>
      </c>
    </row>
    <row r="219" spans="1:68" s="3" customFormat="1" ht="23.25" customHeight="1">
      <c r="A219" s="91">
        <v>19014</v>
      </c>
      <c r="B219" s="331" t="s">
        <v>810</v>
      </c>
      <c r="C219" s="174">
        <v>2025</v>
      </c>
      <c r="D219" s="175" t="s">
        <v>809</v>
      </c>
      <c r="E219" s="176" t="s">
        <v>759</v>
      </c>
      <c r="F219" s="176" t="s">
        <v>758</v>
      </c>
      <c r="G219" s="176" t="s">
        <v>757</v>
      </c>
      <c r="H219" s="168" t="s">
        <v>550</v>
      </c>
      <c r="I219" s="167">
        <v>1987</v>
      </c>
      <c r="J219" s="167"/>
      <c r="K219" s="177">
        <v>2017</v>
      </c>
      <c r="L219" s="177">
        <v>8</v>
      </c>
      <c r="M219" s="178" t="s">
        <v>808</v>
      </c>
      <c r="N219" s="179" t="s">
        <v>756</v>
      </c>
      <c r="O219" s="180" t="s">
        <v>666</v>
      </c>
      <c r="P219" s="181">
        <v>19015</v>
      </c>
      <c r="Q219" s="182" t="s">
        <v>807</v>
      </c>
      <c r="R219" s="168" t="s">
        <v>546</v>
      </c>
      <c r="S219" s="179" t="s">
        <v>730</v>
      </c>
      <c r="T219" s="168" t="s">
        <v>673</v>
      </c>
      <c r="U219" s="168" t="s">
        <v>580</v>
      </c>
      <c r="V219" s="183" t="s">
        <v>526</v>
      </c>
      <c r="W219" s="183" t="s">
        <v>526</v>
      </c>
      <c r="X219" s="168" t="s">
        <v>633</v>
      </c>
      <c r="Y219" s="168" t="s">
        <v>526</v>
      </c>
      <c r="Z219" s="301" t="s">
        <v>755</v>
      </c>
      <c r="AA219" s="300">
        <v>0.79166666666666663</v>
      </c>
      <c r="AB219" s="200" t="s">
        <v>750</v>
      </c>
      <c r="AC219" s="200"/>
      <c r="AD219" s="186" t="s">
        <v>754</v>
      </c>
      <c r="AE219" s="201" t="s">
        <v>587</v>
      </c>
      <c r="AF219" s="188" t="s">
        <v>541</v>
      </c>
      <c r="AG219" s="28">
        <v>570</v>
      </c>
      <c r="AH219" s="189">
        <v>123</v>
      </c>
      <c r="AI219" s="190" t="s">
        <v>669</v>
      </c>
      <c r="AJ219" s="191">
        <v>2</v>
      </c>
      <c r="AK219" s="191">
        <v>0</v>
      </c>
      <c r="AL219" s="178" t="s">
        <v>528</v>
      </c>
      <c r="AM219" s="191" t="s">
        <v>527</v>
      </c>
      <c r="AN219" s="168" t="s">
        <v>527</v>
      </c>
      <c r="AO219" s="168" t="s">
        <v>527</v>
      </c>
      <c r="AP219" s="168" t="s">
        <v>526</v>
      </c>
      <c r="AQ219" s="168" t="s">
        <v>526</v>
      </c>
      <c r="AR219" s="168" t="s">
        <v>526</v>
      </c>
      <c r="AS219" s="192" t="s">
        <v>559</v>
      </c>
      <c r="AT219" s="168" t="s">
        <v>524</v>
      </c>
      <c r="AU219" s="168" t="s">
        <v>527</v>
      </c>
      <c r="AV219" s="168" t="s">
        <v>527</v>
      </c>
      <c r="AW219" s="168" t="s">
        <v>527</v>
      </c>
      <c r="AX219" s="168" t="s">
        <v>524</v>
      </c>
      <c r="AY219" s="168" t="s">
        <v>524</v>
      </c>
      <c r="AZ219" s="168" t="s">
        <v>524</v>
      </c>
      <c r="BA219" s="193">
        <v>2</v>
      </c>
      <c r="BB219" s="193" t="s">
        <v>18</v>
      </c>
      <c r="BC219" s="194" t="s">
        <v>524</v>
      </c>
      <c r="BD219" s="168" t="s">
        <v>527</v>
      </c>
      <c r="BE219" s="168" t="s">
        <v>527</v>
      </c>
      <c r="BF219" s="168" t="s">
        <v>524</v>
      </c>
      <c r="BG219" s="168" t="s">
        <v>524</v>
      </c>
      <c r="BH219" s="168" t="s">
        <v>524</v>
      </c>
      <c r="BI219" s="168" t="s">
        <v>524</v>
      </c>
      <c r="BJ219" s="195" t="s">
        <v>527</v>
      </c>
      <c r="BK219" s="196" t="s">
        <v>539</v>
      </c>
      <c r="BL219" s="168" t="s">
        <v>523</v>
      </c>
      <c r="BM219" s="168" t="s">
        <v>523</v>
      </c>
      <c r="BN219" s="168" t="s">
        <v>523</v>
      </c>
      <c r="BO219" s="168" t="s">
        <v>523</v>
      </c>
      <c r="BP219" s="192" t="s">
        <v>523</v>
      </c>
    </row>
    <row r="220" spans="1:68" s="3" customFormat="1" ht="23.25" customHeight="1">
      <c r="A220" s="91">
        <v>19042</v>
      </c>
      <c r="B220" s="173" t="s">
        <v>464</v>
      </c>
      <c r="C220" s="174">
        <v>2025</v>
      </c>
      <c r="D220" s="175" t="s">
        <v>806</v>
      </c>
      <c r="E220" s="176" t="s">
        <v>759</v>
      </c>
      <c r="F220" s="176" t="s">
        <v>758</v>
      </c>
      <c r="G220" s="176" t="s">
        <v>757</v>
      </c>
      <c r="H220" s="168" t="s">
        <v>550</v>
      </c>
      <c r="I220" s="167" t="s">
        <v>18</v>
      </c>
      <c r="J220" s="167"/>
      <c r="K220" s="177">
        <v>1971</v>
      </c>
      <c r="L220" s="177">
        <v>54</v>
      </c>
      <c r="M220" s="178" t="s">
        <v>563</v>
      </c>
      <c r="N220" s="179" t="s">
        <v>756</v>
      </c>
      <c r="O220" s="180" t="s">
        <v>581</v>
      </c>
      <c r="P220" s="181"/>
      <c r="Q220" s="182"/>
      <c r="R220" s="168" t="s">
        <v>546</v>
      </c>
      <c r="S220" s="179" t="s">
        <v>730</v>
      </c>
      <c r="T220" s="168" t="s">
        <v>673</v>
      </c>
      <c r="U220" s="168" t="s">
        <v>562</v>
      </c>
      <c r="V220" s="183" t="s">
        <v>526</v>
      </c>
      <c r="W220" s="183" t="s">
        <v>526</v>
      </c>
      <c r="X220" s="168" t="s">
        <v>531</v>
      </c>
      <c r="Y220" s="168" t="s">
        <v>526</v>
      </c>
      <c r="Z220" s="301" t="s">
        <v>755</v>
      </c>
      <c r="AA220" s="300">
        <v>0.79166666666666663</v>
      </c>
      <c r="AB220" s="200" t="s">
        <v>750</v>
      </c>
      <c r="AC220" s="200"/>
      <c r="AD220" s="186" t="s">
        <v>754</v>
      </c>
      <c r="AE220" s="201" t="s">
        <v>587</v>
      </c>
      <c r="AF220" s="188" t="s">
        <v>541</v>
      </c>
      <c r="AG220" s="28" t="s">
        <v>18</v>
      </c>
      <c r="AH220" s="189">
        <v>117</v>
      </c>
      <c r="AI220" s="190" t="s">
        <v>554</v>
      </c>
      <c r="AJ220" s="191">
        <v>1</v>
      </c>
      <c r="AK220" s="191">
        <v>0</v>
      </c>
      <c r="AL220" s="178" t="s">
        <v>606</v>
      </c>
      <c r="AM220" s="191" t="s">
        <v>524</v>
      </c>
      <c r="AN220" s="168" t="s">
        <v>527</v>
      </c>
      <c r="AO220" s="168" t="s">
        <v>270</v>
      </c>
      <c r="AP220" s="168" t="s">
        <v>270</v>
      </c>
      <c r="AQ220" s="168" t="s">
        <v>526</v>
      </c>
      <c r="AR220" s="168" t="s">
        <v>526</v>
      </c>
      <c r="AS220" s="192" t="s">
        <v>526</v>
      </c>
      <c r="AT220" s="168" t="s">
        <v>524</v>
      </c>
      <c r="AU220" s="168" t="s">
        <v>524</v>
      </c>
      <c r="AV220" s="168" t="s">
        <v>524</v>
      </c>
      <c r="AW220" s="168" t="s">
        <v>524</v>
      </c>
      <c r="AX220" s="168" t="s">
        <v>524</v>
      </c>
      <c r="AY220" s="168" t="s">
        <v>524</v>
      </c>
      <c r="AZ220" s="168" t="s">
        <v>524</v>
      </c>
      <c r="BA220" s="193">
        <v>5</v>
      </c>
      <c r="BB220" s="193" t="s">
        <v>18</v>
      </c>
      <c r="BC220" s="194" t="s">
        <v>526</v>
      </c>
      <c r="BD220" s="168" t="s">
        <v>524</v>
      </c>
      <c r="BE220" s="168" t="s">
        <v>524</v>
      </c>
      <c r="BF220" s="168" t="s">
        <v>524</v>
      </c>
      <c r="BG220" s="168" t="s">
        <v>524</v>
      </c>
      <c r="BH220" s="168" t="s">
        <v>524</v>
      </c>
      <c r="BI220" s="168" t="s">
        <v>524</v>
      </c>
      <c r="BJ220" s="195" t="s">
        <v>527</v>
      </c>
      <c r="BK220" s="196" t="s">
        <v>539</v>
      </c>
      <c r="BL220" s="168" t="s">
        <v>523</v>
      </c>
      <c r="BM220" s="236" t="s">
        <v>523</v>
      </c>
      <c r="BN220" s="236" t="s">
        <v>523</v>
      </c>
      <c r="BO220" s="236" t="s">
        <v>523</v>
      </c>
      <c r="BP220" s="249" t="s">
        <v>523</v>
      </c>
    </row>
    <row r="221" spans="1:68" s="3" customFormat="1" ht="23.25" customHeight="1">
      <c r="A221" s="91">
        <v>19036</v>
      </c>
      <c r="B221" s="173" t="s">
        <v>63</v>
      </c>
      <c r="C221" s="174">
        <v>2025</v>
      </c>
      <c r="D221" s="175" t="s">
        <v>805</v>
      </c>
      <c r="E221" s="176" t="s">
        <v>759</v>
      </c>
      <c r="F221" s="176" t="s">
        <v>758</v>
      </c>
      <c r="G221" s="176" t="s">
        <v>757</v>
      </c>
      <c r="H221" s="168" t="s">
        <v>550</v>
      </c>
      <c r="I221" s="167">
        <v>2002</v>
      </c>
      <c r="J221" s="167"/>
      <c r="K221" s="177">
        <v>1982</v>
      </c>
      <c r="L221" s="177">
        <v>43</v>
      </c>
      <c r="M221" s="178" t="s">
        <v>563</v>
      </c>
      <c r="N221" s="179" t="s">
        <v>756</v>
      </c>
      <c r="O221" s="180" t="s">
        <v>666</v>
      </c>
      <c r="P221" s="181">
        <v>14020</v>
      </c>
      <c r="Q221" s="182" t="s">
        <v>804</v>
      </c>
      <c r="R221" s="168" t="s">
        <v>546</v>
      </c>
      <c r="S221" s="179" t="s">
        <v>730</v>
      </c>
      <c r="T221" s="168" t="s">
        <v>673</v>
      </c>
      <c r="U221" s="168" t="s">
        <v>562</v>
      </c>
      <c r="V221" s="183" t="s">
        <v>526</v>
      </c>
      <c r="W221" s="183" t="s">
        <v>526</v>
      </c>
      <c r="X221" s="168" t="s">
        <v>526</v>
      </c>
      <c r="Y221" s="168" t="s">
        <v>526</v>
      </c>
      <c r="Z221" s="301" t="s">
        <v>755</v>
      </c>
      <c r="AA221" s="300">
        <v>0.79166666666666663</v>
      </c>
      <c r="AB221" s="200" t="s">
        <v>750</v>
      </c>
      <c r="AC221" s="200"/>
      <c r="AD221" s="186" t="s">
        <v>754</v>
      </c>
      <c r="AE221" s="201" t="s">
        <v>587</v>
      </c>
      <c r="AF221" s="188" t="s">
        <v>541</v>
      </c>
      <c r="AG221" s="28" t="s">
        <v>18</v>
      </c>
      <c r="AH221" s="189">
        <v>111.79</v>
      </c>
      <c r="AI221" s="190" t="s">
        <v>529</v>
      </c>
      <c r="AJ221" s="191">
        <v>1</v>
      </c>
      <c r="AK221" s="191">
        <v>0</v>
      </c>
      <c r="AL221" s="178" t="s">
        <v>528</v>
      </c>
      <c r="AM221" s="191" t="s">
        <v>527</v>
      </c>
      <c r="AN221" s="168" t="s">
        <v>527</v>
      </c>
      <c r="AO221" s="168" t="s">
        <v>526</v>
      </c>
      <c r="AP221" s="168" t="s">
        <v>526</v>
      </c>
      <c r="AQ221" s="168" t="s">
        <v>526</v>
      </c>
      <c r="AR221" s="168" t="s">
        <v>526</v>
      </c>
      <c r="AS221" s="192" t="s">
        <v>526</v>
      </c>
      <c r="AT221" s="168" t="s">
        <v>524</v>
      </c>
      <c r="AU221" s="168" t="s">
        <v>524</v>
      </c>
      <c r="AV221" s="168" t="s">
        <v>524</v>
      </c>
      <c r="AW221" s="168" t="s">
        <v>527</v>
      </c>
      <c r="AX221" s="168" t="s">
        <v>524</v>
      </c>
      <c r="AY221" s="168" t="s">
        <v>524</v>
      </c>
      <c r="AZ221" s="168" t="s">
        <v>524</v>
      </c>
      <c r="BA221" s="193">
        <v>5</v>
      </c>
      <c r="BB221" s="193" t="s">
        <v>18</v>
      </c>
      <c r="BC221" s="194" t="s">
        <v>526</v>
      </c>
      <c r="BD221" s="168" t="s">
        <v>524</v>
      </c>
      <c r="BE221" s="168" t="s">
        <v>524</v>
      </c>
      <c r="BF221" s="168" t="s">
        <v>524</v>
      </c>
      <c r="BG221" s="168" t="s">
        <v>524</v>
      </c>
      <c r="BH221" s="168" t="s">
        <v>524</v>
      </c>
      <c r="BI221" s="168" t="s">
        <v>524</v>
      </c>
      <c r="BJ221" s="195" t="s">
        <v>527</v>
      </c>
      <c r="BK221" s="196" t="s">
        <v>539</v>
      </c>
      <c r="BL221" s="168" t="s">
        <v>523</v>
      </c>
      <c r="BM221" s="168" t="s">
        <v>523</v>
      </c>
      <c r="BN221" s="168" t="s">
        <v>523</v>
      </c>
      <c r="BO221" s="168" t="s">
        <v>523</v>
      </c>
      <c r="BP221" s="192" t="s">
        <v>523</v>
      </c>
    </row>
    <row r="222" spans="1:68" s="3" customFormat="1" ht="23.25" customHeight="1">
      <c r="A222" s="91">
        <v>19013</v>
      </c>
      <c r="B222" s="331" t="s">
        <v>803</v>
      </c>
      <c r="C222" s="174">
        <v>2025</v>
      </c>
      <c r="D222" s="175" t="s">
        <v>802</v>
      </c>
      <c r="E222" s="176" t="s">
        <v>759</v>
      </c>
      <c r="F222" s="176" t="s">
        <v>758</v>
      </c>
      <c r="G222" s="176" t="s">
        <v>757</v>
      </c>
      <c r="H222" s="168" t="s">
        <v>550</v>
      </c>
      <c r="I222" s="167">
        <v>1985</v>
      </c>
      <c r="J222" s="167"/>
      <c r="K222" s="177">
        <v>1980</v>
      </c>
      <c r="L222" s="177">
        <v>45</v>
      </c>
      <c r="M222" s="178" t="s">
        <v>627</v>
      </c>
      <c r="N222" s="179" t="s">
        <v>756</v>
      </c>
      <c r="O222" s="180" t="s">
        <v>534</v>
      </c>
      <c r="P222" s="181"/>
      <c r="Q222" s="171"/>
      <c r="R222" s="168" t="s">
        <v>546</v>
      </c>
      <c r="S222" s="179" t="s">
        <v>730</v>
      </c>
      <c r="T222" s="168" t="s">
        <v>673</v>
      </c>
      <c r="U222" s="168" t="s">
        <v>724</v>
      </c>
      <c r="V222" s="183" t="s">
        <v>526</v>
      </c>
      <c r="W222" s="183" t="s">
        <v>526</v>
      </c>
      <c r="X222" s="168" t="s">
        <v>633</v>
      </c>
      <c r="Y222" s="168" t="s">
        <v>526</v>
      </c>
      <c r="Z222" s="301" t="s">
        <v>755</v>
      </c>
      <c r="AA222" s="300">
        <v>0.79166666666666663</v>
      </c>
      <c r="AB222" s="200" t="s">
        <v>750</v>
      </c>
      <c r="AC222" s="200"/>
      <c r="AD222" s="186" t="s">
        <v>754</v>
      </c>
      <c r="AE222" s="201" t="s">
        <v>587</v>
      </c>
      <c r="AF222" s="188" t="s">
        <v>541</v>
      </c>
      <c r="AG222" s="28">
        <v>358</v>
      </c>
      <c r="AH222" s="189">
        <v>104.31</v>
      </c>
      <c r="AI222" s="190" t="s">
        <v>601</v>
      </c>
      <c r="AJ222" s="191">
        <v>1</v>
      </c>
      <c r="AK222" s="191">
        <v>0</v>
      </c>
      <c r="AL222" s="178" t="s">
        <v>553</v>
      </c>
      <c r="AM222" s="191" t="s">
        <v>524</v>
      </c>
      <c r="AN222" s="168" t="s">
        <v>527</v>
      </c>
      <c r="AO222" s="168" t="s">
        <v>527</v>
      </c>
      <c r="AP222" s="168" t="s">
        <v>527</v>
      </c>
      <c r="AQ222" s="168" t="s">
        <v>526</v>
      </c>
      <c r="AR222" s="168" t="s">
        <v>526</v>
      </c>
      <c r="AS222" s="192" t="s">
        <v>559</v>
      </c>
      <c r="AT222" s="168" t="s">
        <v>524</v>
      </c>
      <c r="AU222" s="168" t="s">
        <v>524</v>
      </c>
      <c r="AV222" s="168" t="s">
        <v>524</v>
      </c>
      <c r="AW222" s="168" t="s">
        <v>524</v>
      </c>
      <c r="AX222" s="168" t="s">
        <v>524</v>
      </c>
      <c r="AY222" s="168" t="s">
        <v>524</v>
      </c>
      <c r="AZ222" s="168" t="s">
        <v>524</v>
      </c>
      <c r="BA222" s="193">
        <v>2</v>
      </c>
      <c r="BB222" s="193" t="s">
        <v>18</v>
      </c>
      <c r="BC222" s="194" t="s">
        <v>526</v>
      </c>
      <c r="BD222" s="168" t="s">
        <v>524</v>
      </c>
      <c r="BE222" s="168" t="s">
        <v>524</v>
      </c>
      <c r="BF222" s="168" t="s">
        <v>524</v>
      </c>
      <c r="BG222" s="168" t="s">
        <v>524</v>
      </c>
      <c r="BH222" s="168" t="s">
        <v>524</v>
      </c>
      <c r="BI222" s="168" t="s">
        <v>524</v>
      </c>
      <c r="BJ222" s="195" t="s">
        <v>527</v>
      </c>
      <c r="BK222" s="196" t="s">
        <v>539</v>
      </c>
      <c r="BL222" s="168" t="s">
        <v>523</v>
      </c>
      <c r="BM222" s="168" t="s">
        <v>523</v>
      </c>
      <c r="BN222" s="168" t="s">
        <v>523</v>
      </c>
      <c r="BO222" s="168" t="s">
        <v>523</v>
      </c>
      <c r="BP222" s="192" t="s">
        <v>523</v>
      </c>
    </row>
    <row r="223" spans="1:68" s="3" customFormat="1" ht="23.25" customHeight="1">
      <c r="A223" s="91">
        <v>19032</v>
      </c>
      <c r="B223" s="173" t="s">
        <v>66</v>
      </c>
      <c r="C223" s="174">
        <v>2025</v>
      </c>
      <c r="D223" s="175" t="s">
        <v>801</v>
      </c>
      <c r="E223" s="176" t="s">
        <v>759</v>
      </c>
      <c r="F223" s="176" t="s">
        <v>758</v>
      </c>
      <c r="G223" s="176" t="s">
        <v>757</v>
      </c>
      <c r="H223" s="168" t="s">
        <v>550</v>
      </c>
      <c r="I223" s="167">
        <v>2009</v>
      </c>
      <c r="J223" s="167"/>
      <c r="K223" s="177">
        <v>2000</v>
      </c>
      <c r="L223" s="177">
        <v>25</v>
      </c>
      <c r="M223" s="178" t="s">
        <v>548</v>
      </c>
      <c r="N223" s="179" t="s">
        <v>756</v>
      </c>
      <c r="O223" s="180" t="s">
        <v>666</v>
      </c>
      <c r="P223" s="181">
        <v>14008</v>
      </c>
      <c r="Q223" s="182" t="s">
        <v>800</v>
      </c>
      <c r="R223" s="168" t="s">
        <v>546</v>
      </c>
      <c r="S223" s="179" t="s">
        <v>730</v>
      </c>
      <c r="T223" s="168" t="s">
        <v>673</v>
      </c>
      <c r="U223" s="168" t="s">
        <v>562</v>
      </c>
      <c r="V223" s="183" t="s">
        <v>526</v>
      </c>
      <c r="W223" s="183" t="s">
        <v>526</v>
      </c>
      <c r="X223" s="168" t="s">
        <v>531</v>
      </c>
      <c r="Y223" s="168" t="s">
        <v>526</v>
      </c>
      <c r="Z223" s="301" t="s">
        <v>755</v>
      </c>
      <c r="AA223" s="300">
        <v>0.79166666666666663</v>
      </c>
      <c r="AB223" s="200" t="s">
        <v>750</v>
      </c>
      <c r="AC223" s="200"/>
      <c r="AD223" s="186" t="s">
        <v>754</v>
      </c>
      <c r="AE223" s="201" t="s">
        <v>587</v>
      </c>
      <c r="AF223" s="188" t="s">
        <v>541</v>
      </c>
      <c r="AG223" s="28" t="s">
        <v>18</v>
      </c>
      <c r="AH223" s="189">
        <v>98</v>
      </c>
      <c r="AI223" s="190" t="s">
        <v>529</v>
      </c>
      <c r="AJ223" s="191">
        <v>2</v>
      </c>
      <c r="AK223" s="191">
        <v>0</v>
      </c>
      <c r="AL223" s="178" t="s">
        <v>528</v>
      </c>
      <c r="AM223" s="191" t="s">
        <v>527</v>
      </c>
      <c r="AN223" s="168" t="s">
        <v>527</v>
      </c>
      <c r="AO223" s="168" t="s">
        <v>526</v>
      </c>
      <c r="AP223" s="168" t="s">
        <v>526</v>
      </c>
      <c r="AQ223" s="168" t="s">
        <v>526</v>
      </c>
      <c r="AR223" s="168" t="s">
        <v>526</v>
      </c>
      <c r="AS223" s="192" t="s">
        <v>526</v>
      </c>
      <c r="AT223" s="168" t="s">
        <v>524</v>
      </c>
      <c r="AU223" s="168" t="s">
        <v>524</v>
      </c>
      <c r="AV223" s="168" t="s">
        <v>524</v>
      </c>
      <c r="AW223" s="168" t="s">
        <v>524</v>
      </c>
      <c r="AX223" s="168" t="s">
        <v>524</v>
      </c>
      <c r="AY223" s="168" t="s">
        <v>524</v>
      </c>
      <c r="AZ223" s="168" t="s">
        <v>524</v>
      </c>
      <c r="BA223" s="193">
        <v>5</v>
      </c>
      <c r="BB223" s="193" t="s">
        <v>18</v>
      </c>
      <c r="BC223" s="194" t="s">
        <v>524</v>
      </c>
      <c r="BD223" s="168" t="s">
        <v>527</v>
      </c>
      <c r="BE223" s="168" t="s">
        <v>524</v>
      </c>
      <c r="BF223" s="168" t="s">
        <v>524</v>
      </c>
      <c r="BG223" s="168" t="s">
        <v>524</v>
      </c>
      <c r="BH223" s="168" t="s">
        <v>524</v>
      </c>
      <c r="BI223" s="168" t="s">
        <v>524</v>
      </c>
      <c r="BJ223" s="195" t="s">
        <v>527</v>
      </c>
      <c r="BK223" s="196" t="s">
        <v>539</v>
      </c>
      <c r="BL223" s="168" t="s">
        <v>523</v>
      </c>
      <c r="BM223" s="168" t="s">
        <v>523</v>
      </c>
      <c r="BN223" s="168" t="s">
        <v>523</v>
      </c>
      <c r="BO223" s="168" t="s">
        <v>523</v>
      </c>
      <c r="BP223" s="192" t="s">
        <v>523</v>
      </c>
    </row>
    <row r="224" spans="1:68" s="3" customFormat="1" ht="23.25" customHeight="1">
      <c r="A224" s="91">
        <v>19043</v>
      </c>
      <c r="B224" s="173" t="s">
        <v>466</v>
      </c>
      <c r="C224" s="174">
        <v>2025</v>
      </c>
      <c r="D224" s="175" t="s">
        <v>799</v>
      </c>
      <c r="E224" s="176" t="s">
        <v>759</v>
      </c>
      <c r="F224" s="176" t="s">
        <v>758</v>
      </c>
      <c r="G224" s="176" t="s">
        <v>757</v>
      </c>
      <c r="H224" s="168" t="s">
        <v>550</v>
      </c>
      <c r="I224" s="167" t="s">
        <v>18</v>
      </c>
      <c r="J224" s="167"/>
      <c r="K224" s="177">
        <v>1967</v>
      </c>
      <c r="L224" s="177">
        <v>58</v>
      </c>
      <c r="M224" s="178" t="s">
        <v>548</v>
      </c>
      <c r="N224" s="179" t="s">
        <v>756</v>
      </c>
      <c r="O224" s="180" t="s">
        <v>581</v>
      </c>
      <c r="P224" s="181"/>
      <c r="Q224" s="182"/>
      <c r="R224" s="168" t="s">
        <v>546</v>
      </c>
      <c r="S224" s="179" t="s">
        <v>730</v>
      </c>
      <c r="T224" s="168" t="s">
        <v>673</v>
      </c>
      <c r="U224" s="168" t="s">
        <v>724</v>
      </c>
      <c r="V224" s="183" t="s">
        <v>526</v>
      </c>
      <c r="W224" s="183" t="s">
        <v>526</v>
      </c>
      <c r="X224" s="168" t="s">
        <v>526</v>
      </c>
      <c r="Y224" s="168" t="s">
        <v>526</v>
      </c>
      <c r="Z224" s="301" t="s">
        <v>755</v>
      </c>
      <c r="AA224" s="300">
        <v>0.79166666666666663</v>
      </c>
      <c r="AB224" s="200" t="s">
        <v>750</v>
      </c>
      <c r="AC224" s="200"/>
      <c r="AD224" s="186" t="s">
        <v>754</v>
      </c>
      <c r="AE224" s="201" t="s">
        <v>587</v>
      </c>
      <c r="AF224" s="188" t="s">
        <v>541</v>
      </c>
      <c r="AG224" s="28" t="s">
        <v>18</v>
      </c>
      <c r="AH224" s="189">
        <v>67</v>
      </c>
      <c r="AI224" s="190" t="s">
        <v>601</v>
      </c>
      <c r="AJ224" s="191">
        <v>1</v>
      </c>
      <c r="AK224" s="191">
        <v>0</v>
      </c>
      <c r="AL224" s="178" t="s">
        <v>606</v>
      </c>
      <c r="AM224" s="191" t="s">
        <v>524</v>
      </c>
      <c r="AN224" s="168" t="s">
        <v>527</v>
      </c>
      <c r="AO224" s="168" t="s">
        <v>270</v>
      </c>
      <c r="AP224" s="168" t="s">
        <v>270</v>
      </c>
      <c r="AQ224" s="168" t="s">
        <v>526</v>
      </c>
      <c r="AR224" s="168" t="s">
        <v>526</v>
      </c>
      <c r="AS224" s="192" t="s">
        <v>526</v>
      </c>
      <c r="AT224" s="168" t="s">
        <v>524</v>
      </c>
      <c r="AU224" s="168" t="s">
        <v>524</v>
      </c>
      <c r="AV224" s="168" t="s">
        <v>524</v>
      </c>
      <c r="AW224" s="168" t="s">
        <v>524</v>
      </c>
      <c r="AX224" s="168" t="s">
        <v>524</v>
      </c>
      <c r="AY224" s="168" t="s">
        <v>524</v>
      </c>
      <c r="AZ224" s="168" t="s">
        <v>524</v>
      </c>
      <c r="BA224" s="193">
        <v>5</v>
      </c>
      <c r="BB224" s="193" t="s">
        <v>18</v>
      </c>
      <c r="BC224" s="194" t="s">
        <v>526</v>
      </c>
      <c r="BD224" s="168" t="s">
        <v>524</v>
      </c>
      <c r="BE224" s="168" t="s">
        <v>524</v>
      </c>
      <c r="BF224" s="168" t="s">
        <v>524</v>
      </c>
      <c r="BG224" s="168" t="s">
        <v>524</v>
      </c>
      <c r="BH224" s="168" t="s">
        <v>524</v>
      </c>
      <c r="BI224" s="168" t="s">
        <v>524</v>
      </c>
      <c r="BJ224" s="195" t="s">
        <v>527</v>
      </c>
      <c r="BK224" s="196" t="s">
        <v>539</v>
      </c>
      <c r="BL224" s="168" t="s">
        <v>523</v>
      </c>
      <c r="BM224" s="236" t="s">
        <v>523</v>
      </c>
      <c r="BN224" s="236" t="s">
        <v>523</v>
      </c>
      <c r="BO224" s="236" t="s">
        <v>523</v>
      </c>
      <c r="BP224" s="249" t="s">
        <v>523</v>
      </c>
    </row>
    <row r="225" spans="1:68" s="3" customFormat="1" ht="23.25" customHeight="1">
      <c r="A225" s="91">
        <v>19031</v>
      </c>
      <c r="B225" s="173" t="s">
        <v>67</v>
      </c>
      <c r="C225" s="174">
        <v>2025</v>
      </c>
      <c r="D225" s="175" t="s">
        <v>798</v>
      </c>
      <c r="E225" s="176" t="s">
        <v>759</v>
      </c>
      <c r="F225" s="176" t="s">
        <v>758</v>
      </c>
      <c r="G225" s="176" t="s">
        <v>757</v>
      </c>
      <c r="H225" s="168" t="s">
        <v>550</v>
      </c>
      <c r="I225" s="167">
        <v>2009</v>
      </c>
      <c r="J225" s="167"/>
      <c r="K225" s="177">
        <v>1995</v>
      </c>
      <c r="L225" s="177">
        <v>30</v>
      </c>
      <c r="M225" s="178" t="s">
        <v>599</v>
      </c>
      <c r="N225" s="179" t="s">
        <v>756</v>
      </c>
      <c r="O225" s="180" t="s">
        <v>666</v>
      </c>
      <c r="P225" s="181">
        <v>14006</v>
      </c>
      <c r="Q225" s="182" t="s">
        <v>797</v>
      </c>
      <c r="R225" s="168" t="s">
        <v>546</v>
      </c>
      <c r="S225" s="179" t="s">
        <v>730</v>
      </c>
      <c r="T225" s="168" t="s">
        <v>673</v>
      </c>
      <c r="U225" s="168" t="s">
        <v>562</v>
      </c>
      <c r="V225" s="183" t="s">
        <v>526</v>
      </c>
      <c r="W225" s="183" t="s">
        <v>526</v>
      </c>
      <c r="X225" s="168" t="s">
        <v>531</v>
      </c>
      <c r="Y225" s="168" t="s">
        <v>526</v>
      </c>
      <c r="Z225" s="301" t="s">
        <v>755</v>
      </c>
      <c r="AA225" s="300">
        <v>0.79166666666666663</v>
      </c>
      <c r="AB225" s="200" t="s">
        <v>750</v>
      </c>
      <c r="AC225" s="200"/>
      <c r="AD225" s="186" t="s">
        <v>754</v>
      </c>
      <c r="AE225" s="201" t="s">
        <v>587</v>
      </c>
      <c r="AF225" s="188" t="s">
        <v>541</v>
      </c>
      <c r="AG225" s="28" t="s">
        <v>18</v>
      </c>
      <c r="AH225" s="189">
        <v>86.4</v>
      </c>
      <c r="AI225" s="190" t="s">
        <v>529</v>
      </c>
      <c r="AJ225" s="191">
        <v>2</v>
      </c>
      <c r="AK225" s="191">
        <v>0</v>
      </c>
      <c r="AL225" s="178" t="s">
        <v>528</v>
      </c>
      <c r="AM225" s="191" t="s">
        <v>527</v>
      </c>
      <c r="AN225" s="168" t="s">
        <v>527</v>
      </c>
      <c r="AO225" s="168" t="s">
        <v>526</v>
      </c>
      <c r="AP225" s="168" t="s">
        <v>526</v>
      </c>
      <c r="AQ225" s="168" t="s">
        <v>526</v>
      </c>
      <c r="AR225" s="168" t="s">
        <v>526</v>
      </c>
      <c r="AS225" s="192" t="s">
        <v>526</v>
      </c>
      <c r="AT225" s="168" t="s">
        <v>524</v>
      </c>
      <c r="AU225" s="168" t="s">
        <v>524</v>
      </c>
      <c r="AV225" s="168" t="s">
        <v>524</v>
      </c>
      <c r="AW225" s="168" t="s">
        <v>524</v>
      </c>
      <c r="AX225" s="168" t="s">
        <v>524</v>
      </c>
      <c r="AY225" s="168" t="s">
        <v>524</v>
      </c>
      <c r="AZ225" s="168" t="s">
        <v>524</v>
      </c>
      <c r="BA225" s="193">
        <v>5</v>
      </c>
      <c r="BB225" s="2" t="s">
        <v>18</v>
      </c>
      <c r="BC225" s="194" t="s">
        <v>524</v>
      </c>
      <c r="BD225" s="168" t="s">
        <v>527</v>
      </c>
      <c r="BE225" s="168" t="s">
        <v>524</v>
      </c>
      <c r="BF225" s="168" t="s">
        <v>524</v>
      </c>
      <c r="BG225" s="168" t="s">
        <v>524</v>
      </c>
      <c r="BH225" s="168" t="s">
        <v>524</v>
      </c>
      <c r="BI225" s="168" t="s">
        <v>524</v>
      </c>
      <c r="BJ225" s="195" t="s">
        <v>527</v>
      </c>
      <c r="BK225" s="196" t="s">
        <v>539</v>
      </c>
      <c r="BL225" s="168" t="s">
        <v>523</v>
      </c>
      <c r="BM225" s="168" t="s">
        <v>523</v>
      </c>
      <c r="BN225" s="168" t="s">
        <v>523</v>
      </c>
      <c r="BO225" s="168" t="s">
        <v>523</v>
      </c>
      <c r="BP225" s="192" t="s">
        <v>523</v>
      </c>
    </row>
    <row r="226" spans="1:68" s="3" customFormat="1" ht="23.25" customHeight="1">
      <c r="A226" s="91">
        <v>18006</v>
      </c>
      <c r="B226" s="173" t="s">
        <v>111</v>
      </c>
      <c r="C226" s="174">
        <v>2025</v>
      </c>
      <c r="D226" s="175" t="s">
        <v>796</v>
      </c>
      <c r="E226" s="176" t="s">
        <v>759</v>
      </c>
      <c r="F226" s="176" t="s">
        <v>758</v>
      </c>
      <c r="G226" s="176" t="s">
        <v>732</v>
      </c>
      <c r="H226" s="168" t="s">
        <v>600</v>
      </c>
      <c r="I226" s="167">
        <v>2003</v>
      </c>
      <c r="J226" s="167"/>
      <c r="K226" s="177">
        <v>2002</v>
      </c>
      <c r="L226" s="177">
        <v>23</v>
      </c>
      <c r="M226" s="178" t="s">
        <v>563</v>
      </c>
      <c r="N226" s="179" t="s">
        <v>769</v>
      </c>
      <c r="O226" s="180" t="s">
        <v>666</v>
      </c>
      <c r="P226" s="181">
        <v>17024</v>
      </c>
      <c r="Q226" s="182" t="s">
        <v>795</v>
      </c>
      <c r="R226" s="171" t="s">
        <v>546</v>
      </c>
      <c r="S226" s="179" t="s">
        <v>729</v>
      </c>
      <c r="T226" s="168" t="s">
        <v>533</v>
      </c>
      <c r="U226" s="168" t="s">
        <v>794</v>
      </c>
      <c r="V226" s="183" t="s">
        <v>526</v>
      </c>
      <c r="W226" s="183" t="s">
        <v>526</v>
      </c>
      <c r="X226" s="168" t="s">
        <v>531</v>
      </c>
      <c r="Y226" s="168" t="s">
        <v>526</v>
      </c>
      <c r="Z226" s="300">
        <v>0.375</v>
      </c>
      <c r="AA226" s="301" t="s">
        <v>793</v>
      </c>
      <c r="AB226" s="200" t="s">
        <v>792</v>
      </c>
      <c r="AC226" s="185" t="s">
        <v>523</v>
      </c>
      <c r="AD226" s="186" t="s">
        <v>588</v>
      </c>
      <c r="AE226" s="201" t="s">
        <v>751</v>
      </c>
      <c r="AF226" s="188" t="s">
        <v>541</v>
      </c>
      <c r="AG226" s="28">
        <v>112</v>
      </c>
      <c r="AH226" s="189">
        <v>85</v>
      </c>
      <c r="AI226" s="190" t="s">
        <v>669</v>
      </c>
      <c r="AJ226" s="191">
        <v>1</v>
      </c>
      <c r="AK226" s="191">
        <v>0</v>
      </c>
      <c r="AL226" s="178" t="s">
        <v>528</v>
      </c>
      <c r="AM226" s="191" t="s">
        <v>527</v>
      </c>
      <c r="AN226" s="168" t="s">
        <v>527</v>
      </c>
      <c r="AO226" s="168" t="s">
        <v>527</v>
      </c>
      <c r="AP226" s="168" t="s">
        <v>527</v>
      </c>
      <c r="AQ226" s="168" t="s">
        <v>527</v>
      </c>
      <c r="AR226" s="168" t="s">
        <v>526</v>
      </c>
      <c r="AS226" s="192" t="s">
        <v>559</v>
      </c>
      <c r="AT226" s="168" t="s">
        <v>524</v>
      </c>
      <c r="AU226" s="168" t="s">
        <v>524</v>
      </c>
      <c r="AV226" s="168" t="s">
        <v>527</v>
      </c>
      <c r="AW226" s="168" t="s">
        <v>527</v>
      </c>
      <c r="AX226" s="168" t="s">
        <v>524</v>
      </c>
      <c r="AY226" s="168" t="s">
        <v>524</v>
      </c>
      <c r="AZ226" s="168" t="s">
        <v>524</v>
      </c>
      <c r="BA226" s="193">
        <v>11</v>
      </c>
      <c r="BB226" s="193" t="s">
        <v>18</v>
      </c>
      <c r="BC226" s="194" t="s">
        <v>526</v>
      </c>
      <c r="BD226" s="168" t="s">
        <v>526</v>
      </c>
      <c r="BE226" s="168" t="s">
        <v>526</v>
      </c>
      <c r="BF226" s="168" t="s">
        <v>524</v>
      </c>
      <c r="BG226" s="168" t="s">
        <v>524</v>
      </c>
      <c r="BH226" s="168" t="s">
        <v>524</v>
      </c>
      <c r="BI226" s="168" t="s">
        <v>524</v>
      </c>
      <c r="BJ226" s="195" t="s">
        <v>527</v>
      </c>
      <c r="BK226" s="196" t="s">
        <v>539</v>
      </c>
      <c r="BL226" s="168" t="s">
        <v>523</v>
      </c>
      <c r="BM226" s="168" t="s">
        <v>523</v>
      </c>
      <c r="BN226" s="168" t="s">
        <v>523</v>
      </c>
      <c r="BO226" s="168" t="s">
        <v>539</v>
      </c>
      <c r="BP226" s="192" t="s">
        <v>539</v>
      </c>
    </row>
    <row r="227" spans="1:68" s="3" customFormat="1" ht="23.25" customHeight="1">
      <c r="A227" s="91">
        <v>19030</v>
      </c>
      <c r="B227" s="173" t="s">
        <v>68</v>
      </c>
      <c r="C227" s="174">
        <v>2025</v>
      </c>
      <c r="D227" s="175" t="s">
        <v>780</v>
      </c>
      <c r="E227" s="176" t="s">
        <v>759</v>
      </c>
      <c r="F227" s="176" t="s">
        <v>758</v>
      </c>
      <c r="G227" s="176" t="s">
        <v>757</v>
      </c>
      <c r="H227" s="168" t="s">
        <v>550</v>
      </c>
      <c r="I227" s="167">
        <v>2009</v>
      </c>
      <c r="J227" s="167"/>
      <c r="K227" s="177">
        <v>2001</v>
      </c>
      <c r="L227" s="177">
        <v>24</v>
      </c>
      <c r="M227" s="178" t="s">
        <v>599</v>
      </c>
      <c r="N227" s="179" t="s">
        <v>756</v>
      </c>
      <c r="O227" s="180" t="s">
        <v>666</v>
      </c>
      <c r="P227" s="181">
        <v>14003</v>
      </c>
      <c r="Q227" s="182" t="s">
        <v>779</v>
      </c>
      <c r="R227" s="168" t="s">
        <v>546</v>
      </c>
      <c r="S227" s="179" t="s">
        <v>730</v>
      </c>
      <c r="T227" s="168" t="s">
        <v>673</v>
      </c>
      <c r="U227" s="168" t="s">
        <v>698</v>
      </c>
      <c r="V227" s="183" t="s">
        <v>526</v>
      </c>
      <c r="W227" s="183" t="s">
        <v>526</v>
      </c>
      <c r="X227" s="168" t="s">
        <v>633</v>
      </c>
      <c r="Y227" s="168" t="s">
        <v>526</v>
      </c>
      <c r="Z227" s="301" t="s">
        <v>755</v>
      </c>
      <c r="AA227" s="300">
        <v>0.79166666666666663</v>
      </c>
      <c r="AB227" s="200" t="s">
        <v>750</v>
      </c>
      <c r="AC227" s="200"/>
      <c r="AD227" s="186" t="s">
        <v>754</v>
      </c>
      <c r="AE227" s="201" t="s">
        <v>587</v>
      </c>
      <c r="AF227" s="188" t="s">
        <v>541</v>
      </c>
      <c r="AG227" s="28" t="s">
        <v>18</v>
      </c>
      <c r="AH227" s="189">
        <v>75.87</v>
      </c>
      <c r="AI227" s="190" t="s">
        <v>529</v>
      </c>
      <c r="AJ227" s="191">
        <v>2</v>
      </c>
      <c r="AK227" s="191">
        <v>0</v>
      </c>
      <c r="AL227" s="178" t="s">
        <v>528</v>
      </c>
      <c r="AM227" s="191" t="s">
        <v>527</v>
      </c>
      <c r="AN227" s="168" t="s">
        <v>527</v>
      </c>
      <c r="AO227" s="168" t="s">
        <v>526</v>
      </c>
      <c r="AP227" s="168" t="s">
        <v>526</v>
      </c>
      <c r="AQ227" s="168" t="s">
        <v>526</v>
      </c>
      <c r="AR227" s="168" t="s">
        <v>526</v>
      </c>
      <c r="AS227" s="192" t="s">
        <v>526</v>
      </c>
      <c r="AT227" s="168" t="s">
        <v>524</v>
      </c>
      <c r="AU227" s="168" t="s">
        <v>524</v>
      </c>
      <c r="AV227" s="168" t="s">
        <v>524</v>
      </c>
      <c r="AW227" s="168" t="s">
        <v>524</v>
      </c>
      <c r="AX227" s="168" t="s">
        <v>524</v>
      </c>
      <c r="AY227" s="168" t="s">
        <v>524</v>
      </c>
      <c r="AZ227" s="168" t="s">
        <v>524</v>
      </c>
      <c r="BA227" s="193">
        <v>5</v>
      </c>
      <c r="BB227" s="193" t="s">
        <v>18</v>
      </c>
      <c r="BC227" s="194" t="s">
        <v>524</v>
      </c>
      <c r="BD227" s="168" t="s">
        <v>527</v>
      </c>
      <c r="BE227" s="168" t="s">
        <v>524</v>
      </c>
      <c r="BF227" s="168" t="s">
        <v>524</v>
      </c>
      <c r="BG227" s="168" t="s">
        <v>524</v>
      </c>
      <c r="BH227" s="168" t="s">
        <v>524</v>
      </c>
      <c r="BI227" s="168" t="s">
        <v>524</v>
      </c>
      <c r="BJ227" s="195" t="s">
        <v>527</v>
      </c>
      <c r="BK227" s="196" t="s">
        <v>539</v>
      </c>
      <c r="BL227" s="168" t="s">
        <v>523</v>
      </c>
      <c r="BM227" s="168" t="s">
        <v>523</v>
      </c>
      <c r="BN227" s="168" t="s">
        <v>523</v>
      </c>
      <c r="BO227" s="168" t="s">
        <v>523</v>
      </c>
      <c r="BP227" s="192" t="s">
        <v>523</v>
      </c>
    </row>
    <row r="228" spans="1:68" s="3" customFormat="1" ht="23.25" customHeight="1">
      <c r="A228" s="91">
        <v>19044</v>
      </c>
      <c r="B228" s="173" t="s">
        <v>467</v>
      </c>
      <c r="C228" s="174">
        <v>2025</v>
      </c>
      <c r="D228" s="175" t="s">
        <v>791</v>
      </c>
      <c r="E228" s="176" t="s">
        <v>759</v>
      </c>
      <c r="F228" s="176" t="s">
        <v>758</v>
      </c>
      <c r="G228" s="176" t="s">
        <v>757</v>
      </c>
      <c r="H228" s="167" t="s">
        <v>583</v>
      </c>
      <c r="I228" s="167" t="s">
        <v>18</v>
      </c>
      <c r="J228" s="167"/>
      <c r="K228" s="177">
        <v>1964</v>
      </c>
      <c r="L228" s="177">
        <v>61</v>
      </c>
      <c r="M228" s="178" t="s">
        <v>575</v>
      </c>
      <c r="N228" s="179" t="s">
        <v>756</v>
      </c>
      <c r="O228" s="180" t="s">
        <v>581</v>
      </c>
      <c r="P228" s="181"/>
      <c r="Q228" s="182"/>
      <c r="R228" s="168" t="s">
        <v>546</v>
      </c>
      <c r="S228" s="179" t="s">
        <v>730</v>
      </c>
      <c r="T228" s="168" t="s">
        <v>671</v>
      </c>
      <c r="U228" s="168" t="s">
        <v>562</v>
      </c>
      <c r="V228" s="183" t="s">
        <v>526</v>
      </c>
      <c r="W228" s="183" t="s">
        <v>555</v>
      </c>
      <c r="X228" s="168" t="s">
        <v>526</v>
      </c>
      <c r="Y228" s="168" t="s">
        <v>526</v>
      </c>
      <c r="Z228" s="301"/>
      <c r="AA228" s="300"/>
      <c r="AB228" s="200"/>
      <c r="AC228" s="200"/>
      <c r="AD228" s="186"/>
      <c r="AE228" s="201"/>
      <c r="AF228" s="188" t="s">
        <v>774</v>
      </c>
      <c r="AG228" s="28" t="s">
        <v>18</v>
      </c>
      <c r="AH228" s="189">
        <v>75</v>
      </c>
      <c r="AI228" s="190" t="s">
        <v>554</v>
      </c>
      <c r="AJ228" s="191">
        <v>1</v>
      </c>
      <c r="AK228" s="191">
        <v>0</v>
      </c>
      <c r="AL228" s="178" t="s">
        <v>606</v>
      </c>
      <c r="AM228" s="191" t="s">
        <v>524</v>
      </c>
      <c r="AN228" s="168" t="s">
        <v>270</v>
      </c>
      <c r="AO228" s="168" t="s">
        <v>270</v>
      </c>
      <c r="AP228" s="168" t="s">
        <v>270</v>
      </c>
      <c r="AQ228" s="168" t="s">
        <v>526</v>
      </c>
      <c r="AR228" s="168" t="s">
        <v>526</v>
      </c>
      <c r="AS228" s="192" t="s">
        <v>526</v>
      </c>
      <c r="AT228" s="168" t="s">
        <v>524</v>
      </c>
      <c r="AU228" s="168" t="s">
        <v>524</v>
      </c>
      <c r="AV228" s="168" t="s">
        <v>524</v>
      </c>
      <c r="AW228" s="168" t="s">
        <v>524</v>
      </c>
      <c r="AX228" s="168" t="s">
        <v>524</v>
      </c>
      <c r="AY228" s="168" t="s">
        <v>524</v>
      </c>
      <c r="AZ228" s="168" t="s">
        <v>524</v>
      </c>
      <c r="BA228" s="193" t="s">
        <v>18</v>
      </c>
      <c r="BB228" s="193" t="s">
        <v>18</v>
      </c>
      <c r="BC228" s="194" t="s">
        <v>526</v>
      </c>
      <c r="BD228" s="168" t="s">
        <v>524</v>
      </c>
      <c r="BE228" s="168" t="s">
        <v>524</v>
      </c>
      <c r="BF228" s="168" t="s">
        <v>524</v>
      </c>
      <c r="BG228" s="168" t="s">
        <v>524</v>
      </c>
      <c r="BH228" s="168" t="s">
        <v>524</v>
      </c>
      <c r="BI228" s="168" t="s">
        <v>524</v>
      </c>
      <c r="BJ228" s="195" t="s">
        <v>527</v>
      </c>
      <c r="BK228" s="196" t="s">
        <v>539</v>
      </c>
      <c r="BL228" s="168" t="s">
        <v>523</v>
      </c>
      <c r="BM228" s="236" t="s">
        <v>523</v>
      </c>
      <c r="BN228" s="236" t="s">
        <v>523</v>
      </c>
      <c r="BO228" s="236" t="s">
        <v>523</v>
      </c>
      <c r="BP228" s="249" t="s">
        <v>523</v>
      </c>
    </row>
    <row r="229" spans="1:68" s="3" customFormat="1" ht="23.25" customHeight="1">
      <c r="A229" s="91">
        <v>18001</v>
      </c>
      <c r="B229" s="173" t="s">
        <v>115</v>
      </c>
      <c r="C229" s="174">
        <v>2025</v>
      </c>
      <c r="D229" s="175" t="s">
        <v>790</v>
      </c>
      <c r="E229" s="176" t="s">
        <v>759</v>
      </c>
      <c r="F229" s="176" t="s">
        <v>758</v>
      </c>
      <c r="G229" s="176" t="s">
        <v>732</v>
      </c>
      <c r="H229" s="168" t="s">
        <v>600</v>
      </c>
      <c r="I229" s="167">
        <v>2012</v>
      </c>
      <c r="J229" s="167"/>
      <c r="K229" s="177">
        <v>2011</v>
      </c>
      <c r="L229" s="177">
        <v>14</v>
      </c>
      <c r="M229" s="178" t="s">
        <v>548</v>
      </c>
      <c r="N229" s="179" t="s">
        <v>789</v>
      </c>
      <c r="O229" s="180" t="s">
        <v>666</v>
      </c>
      <c r="P229" s="198">
        <v>33001</v>
      </c>
      <c r="Q229" s="199" t="s">
        <v>788</v>
      </c>
      <c r="R229" s="171" t="s">
        <v>526</v>
      </c>
      <c r="S229" s="179"/>
      <c r="T229" s="168" t="s">
        <v>545</v>
      </c>
      <c r="U229" s="168" t="s">
        <v>787</v>
      </c>
      <c r="V229" s="183" t="s">
        <v>526</v>
      </c>
      <c r="W229" s="183" t="s">
        <v>555</v>
      </c>
      <c r="X229" s="168" t="s">
        <v>526</v>
      </c>
      <c r="Y229" s="168" t="s">
        <v>526</v>
      </c>
      <c r="Z229" s="300">
        <v>0.375</v>
      </c>
      <c r="AA229" s="309" t="s">
        <v>598</v>
      </c>
      <c r="AB229" s="200" t="s">
        <v>663</v>
      </c>
      <c r="AC229" s="185" t="s">
        <v>523</v>
      </c>
      <c r="AD229" s="186" t="s">
        <v>588</v>
      </c>
      <c r="AE229" s="201" t="s">
        <v>587</v>
      </c>
      <c r="AF229" s="188" t="s">
        <v>541</v>
      </c>
      <c r="AG229" s="28">
        <v>0</v>
      </c>
      <c r="AH229" s="189">
        <v>72</v>
      </c>
      <c r="AI229" s="190" t="s">
        <v>669</v>
      </c>
      <c r="AJ229" s="191">
        <v>3</v>
      </c>
      <c r="AK229" s="191">
        <v>0</v>
      </c>
      <c r="AL229" s="178" t="s">
        <v>528</v>
      </c>
      <c r="AM229" s="191" t="s">
        <v>527</v>
      </c>
      <c r="AN229" s="168" t="s">
        <v>527</v>
      </c>
      <c r="AO229" s="168" t="s">
        <v>526</v>
      </c>
      <c r="AP229" s="168" t="s">
        <v>526</v>
      </c>
      <c r="AQ229" s="168" t="s">
        <v>526</v>
      </c>
      <c r="AR229" s="168" t="s">
        <v>526</v>
      </c>
      <c r="AS229" s="192" t="s">
        <v>526</v>
      </c>
      <c r="AT229" s="168" t="s">
        <v>524</v>
      </c>
      <c r="AU229" s="168" t="s">
        <v>524</v>
      </c>
      <c r="AV229" s="168" t="s">
        <v>524</v>
      </c>
      <c r="AW229" s="168" t="s">
        <v>524</v>
      </c>
      <c r="AX229" s="168" t="s">
        <v>524</v>
      </c>
      <c r="AY229" s="168" t="s">
        <v>524</v>
      </c>
      <c r="AZ229" s="168" t="s">
        <v>524</v>
      </c>
      <c r="BA229" s="193">
        <v>0</v>
      </c>
      <c r="BB229" s="193" t="s">
        <v>18</v>
      </c>
      <c r="BC229" s="194" t="s">
        <v>526</v>
      </c>
      <c r="BD229" s="168" t="s">
        <v>526</v>
      </c>
      <c r="BE229" s="168" t="s">
        <v>526</v>
      </c>
      <c r="BF229" s="168" t="s">
        <v>524</v>
      </c>
      <c r="BG229" s="168" t="s">
        <v>524</v>
      </c>
      <c r="BH229" s="168" t="s">
        <v>524</v>
      </c>
      <c r="BI229" s="168" t="s">
        <v>524</v>
      </c>
      <c r="BJ229" s="195" t="s">
        <v>527</v>
      </c>
      <c r="BK229" s="196" t="s">
        <v>539</v>
      </c>
      <c r="BL229" s="168" t="s">
        <v>523</v>
      </c>
      <c r="BM229" s="168" t="s">
        <v>523</v>
      </c>
      <c r="BN229" s="168" t="s">
        <v>523</v>
      </c>
      <c r="BO229" s="168" t="s">
        <v>523</v>
      </c>
      <c r="BP229" s="192" t="s">
        <v>523</v>
      </c>
    </row>
    <row r="230" spans="1:68" s="3" customFormat="1" ht="23.25" customHeight="1">
      <c r="A230" s="91">
        <v>19033</v>
      </c>
      <c r="B230" s="173" t="s">
        <v>1738</v>
      </c>
      <c r="C230" s="174">
        <v>2025</v>
      </c>
      <c r="D230" s="175" t="s">
        <v>786</v>
      </c>
      <c r="E230" s="176" t="s">
        <v>759</v>
      </c>
      <c r="F230" s="176" t="s">
        <v>758</v>
      </c>
      <c r="G230" s="176" t="s">
        <v>757</v>
      </c>
      <c r="H230" s="168" t="s">
        <v>550</v>
      </c>
      <c r="I230" s="167" t="s">
        <v>18</v>
      </c>
      <c r="J230" s="167"/>
      <c r="K230" s="177">
        <v>1966</v>
      </c>
      <c r="L230" s="177">
        <v>59</v>
      </c>
      <c r="M230" s="178" t="s">
        <v>625</v>
      </c>
      <c r="N230" s="179" t="s">
        <v>756</v>
      </c>
      <c r="O230" s="180" t="s">
        <v>534</v>
      </c>
      <c r="P230" s="181"/>
      <c r="Q230" s="171"/>
      <c r="R230" s="168" t="s">
        <v>546</v>
      </c>
      <c r="S230" s="179" t="s">
        <v>730</v>
      </c>
      <c r="T230" s="168" t="s">
        <v>671</v>
      </c>
      <c r="U230" s="168" t="s">
        <v>562</v>
      </c>
      <c r="V230" s="183" t="s">
        <v>526</v>
      </c>
      <c r="W230" s="183" t="s">
        <v>526</v>
      </c>
      <c r="X230" s="168" t="s">
        <v>565</v>
      </c>
      <c r="Y230" s="168" t="s">
        <v>526</v>
      </c>
      <c r="Z230" s="301" t="s">
        <v>755</v>
      </c>
      <c r="AA230" s="300">
        <v>0.79166666666666663</v>
      </c>
      <c r="AB230" s="200" t="s">
        <v>750</v>
      </c>
      <c r="AC230" s="200"/>
      <c r="AD230" s="186" t="s">
        <v>754</v>
      </c>
      <c r="AE230" s="201" t="s">
        <v>587</v>
      </c>
      <c r="AF230" s="188" t="s">
        <v>774</v>
      </c>
      <c r="AG230" s="28" t="s">
        <v>18</v>
      </c>
      <c r="AH230" s="189">
        <v>70.37</v>
      </c>
      <c r="AI230" s="190" t="s">
        <v>601</v>
      </c>
      <c r="AJ230" s="191">
        <v>1</v>
      </c>
      <c r="AK230" s="191">
        <v>0</v>
      </c>
      <c r="AL230" s="178" t="s">
        <v>606</v>
      </c>
      <c r="AM230" s="191" t="s">
        <v>524</v>
      </c>
      <c r="AN230" s="168" t="s">
        <v>526</v>
      </c>
      <c r="AO230" s="168" t="s">
        <v>526</v>
      </c>
      <c r="AP230" s="168" t="s">
        <v>526</v>
      </c>
      <c r="AQ230" s="168" t="s">
        <v>526</v>
      </c>
      <c r="AR230" s="168" t="s">
        <v>526</v>
      </c>
      <c r="AS230" s="192" t="s">
        <v>526</v>
      </c>
      <c r="AT230" s="168" t="s">
        <v>524</v>
      </c>
      <c r="AU230" s="168" t="s">
        <v>524</v>
      </c>
      <c r="AV230" s="168" t="s">
        <v>524</v>
      </c>
      <c r="AW230" s="168" t="s">
        <v>524</v>
      </c>
      <c r="AX230" s="168" t="s">
        <v>524</v>
      </c>
      <c r="AY230" s="168" t="s">
        <v>524</v>
      </c>
      <c r="AZ230" s="168" t="s">
        <v>524</v>
      </c>
      <c r="BA230" s="193" t="s">
        <v>18</v>
      </c>
      <c r="BB230" s="193" t="s">
        <v>18</v>
      </c>
      <c r="BC230" s="194" t="s">
        <v>526</v>
      </c>
      <c r="BD230" s="168" t="s">
        <v>524</v>
      </c>
      <c r="BE230" s="168" t="s">
        <v>524</v>
      </c>
      <c r="BF230" s="168" t="s">
        <v>524</v>
      </c>
      <c r="BG230" s="168" t="s">
        <v>524</v>
      </c>
      <c r="BH230" s="168" t="s">
        <v>524</v>
      </c>
      <c r="BI230" s="168" t="s">
        <v>524</v>
      </c>
      <c r="BJ230" s="195" t="s">
        <v>527</v>
      </c>
      <c r="BK230" s="196" t="s">
        <v>539</v>
      </c>
      <c r="BL230" s="168" t="s">
        <v>523</v>
      </c>
      <c r="BM230" s="236" t="s">
        <v>523</v>
      </c>
      <c r="BN230" s="236" t="s">
        <v>523</v>
      </c>
      <c r="BO230" s="236" t="s">
        <v>523</v>
      </c>
      <c r="BP230" s="249" t="s">
        <v>523</v>
      </c>
    </row>
    <row r="231" spans="1:68" s="3" customFormat="1" ht="23.25" customHeight="1">
      <c r="A231" s="91">
        <v>19021</v>
      </c>
      <c r="B231" s="173" t="s">
        <v>74</v>
      </c>
      <c r="C231" s="174">
        <v>2025</v>
      </c>
      <c r="D231" s="175" t="s">
        <v>762</v>
      </c>
      <c r="E231" s="176" t="s">
        <v>759</v>
      </c>
      <c r="F231" s="176" t="s">
        <v>758</v>
      </c>
      <c r="G231" s="176" t="s">
        <v>757</v>
      </c>
      <c r="H231" s="168" t="s">
        <v>550</v>
      </c>
      <c r="I231" s="167">
        <v>2000</v>
      </c>
      <c r="J231" s="167"/>
      <c r="K231" s="177">
        <v>2005</v>
      </c>
      <c r="L231" s="177">
        <v>20</v>
      </c>
      <c r="M231" s="178" t="s">
        <v>659</v>
      </c>
      <c r="N231" s="179" t="s">
        <v>756</v>
      </c>
      <c r="O231" s="180" t="s">
        <v>666</v>
      </c>
      <c r="P231" s="181">
        <v>14010</v>
      </c>
      <c r="Q231" s="182" t="s">
        <v>761</v>
      </c>
      <c r="R231" s="168" t="s">
        <v>546</v>
      </c>
      <c r="S231" s="179" t="s">
        <v>730</v>
      </c>
      <c r="T231" s="168" t="s">
        <v>673</v>
      </c>
      <c r="U231" s="168" t="s">
        <v>562</v>
      </c>
      <c r="V231" s="183" t="s">
        <v>526</v>
      </c>
      <c r="W231" s="183" t="s">
        <v>526</v>
      </c>
      <c r="X231" s="168" t="s">
        <v>526</v>
      </c>
      <c r="Y231" s="168" t="s">
        <v>526</v>
      </c>
      <c r="Z231" s="301" t="s">
        <v>755</v>
      </c>
      <c r="AA231" s="300">
        <v>0.79166666666666663</v>
      </c>
      <c r="AB231" s="200" t="s">
        <v>750</v>
      </c>
      <c r="AC231" s="200"/>
      <c r="AD231" s="186" t="s">
        <v>754</v>
      </c>
      <c r="AE231" s="201" t="s">
        <v>587</v>
      </c>
      <c r="AF231" s="188" t="s">
        <v>541</v>
      </c>
      <c r="AG231" s="168" t="s">
        <v>18</v>
      </c>
      <c r="AH231" s="189">
        <v>73</v>
      </c>
      <c r="AI231" s="190" t="s">
        <v>540</v>
      </c>
      <c r="AJ231" s="191">
        <v>1</v>
      </c>
      <c r="AK231" s="191">
        <v>0</v>
      </c>
      <c r="AL231" s="178" t="s">
        <v>528</v>
      </c>
      <c r="AM231" s="191" t="s">
        <v>527</v>
      </c>
      <c r="AN231" s="168" t="s">
        <v>527</v>
      </c>
      <c r="AO231" s="168" t="s">
        <v>526</v>
      </c>
      <c r="AP231" s="168" t="s">
        <v>526</v>
      </c>
      <c r="AQ231" s="168" t="s">
        <v>526</v>
      </c>
      <c r="AR231" s="168" t="s">
        <v>526</v>
      </c>
      <c r="AS231" s="192" t="s">
        <v>526</v>
      </c>
      <c r="AT231" s="168" t="s">
        <v>524</v>
      </c>
      <c r="AU231" s="168" t="s">
        <v>524</v>
      </c>
      <c r="AV231" s="168" t="s">
        <v>524</v>
      </c>
      <c r="AW231" s="168" t="s">
        <v>524</v>
      </c>
      <c r="AX231" s="168" t="s">
        <v>524</v>
      </c>
      <c r="AY231" s="168" t="s">
        <v>524</v>
      </c>
      <c r="AZ231" s="168" t="s">
        <v>524</v>
      </c>
      <c r="BA231" s="193">
        <v>0</v>
      </c>
      <c r="BB231" s="193" t="s">
        <v>18</v>
      </c>
      <c r="BC231" s="194" t="s">
        <v>526</v>
      </c>
      <c r="BD231" s="168" t="s">
        <v>524</v>
      </c>
      <c r="BE231" s="168" t="s">
        <v>524</v>
      </c>
      <c r="BF231" s="168" t="s">
        <v>524</v>
      </c>
      <c r="BG231" s="168" t="s">
        <v>524</v>
      </c>
      <c r="BH231" s="168" t="s">
        <v>524</v>
      </c>
      <c r="BI231" s="168" t="s">
        <v>524</v>
      </c>
      <c r="BJ231" s="195" t="s">
        <v>527</v>
      </c>
      <c r="BK231" s="196" t="s">
        <v>539</v>
      </c>
      <c r="BL231" s="168" t="s">
        <v>523</v>
      </c>
      <c r="BM231" s="236" t="s">
        <v>523</v>
      </c>
      <c r="BN231" s="236" t="s">
        <v>523</v>
      </c>
      <c r="BO231" s="236" t="s">
        <v>523</v>
      </c>
      <c r="BP231" s="249" t="s">
        <v>523</v>
      </c>
    </row>
    <row r="232" spans="1:68" s="3" customFormat="1" ht="23.25" customHeight="1">
      <c r="A232" s="91">
        <v>19041</v>
      </c>
      <c r="B232" s="173" t="s">
        <v>785</v>
      </c>
      <c r="C232" s="174">
        <v>2025</v>
      </c>
      <c r="D232" s="175" t="s">
        <v>784</v>
      </c>
      <c r="E232" s="176" t="s">
        <v>759</v>
      </c>
      <c r="F232" s="176" t="s">
        <v>758</v>
      </c>
      <c r="G232" s="176" t="s">
        <v>757</v>
      </c>
      <c r="H232" s="168" t="s">
        <v>550</v>
      </c>
      <c r="I232" s="167" t="s">
        <v>18</v>
      </c>
      <c r="J232" s="167"/>
      <c r="K232" s="177">
        <v>1979</v>
      </c>
      <c r="L232" s="177">
        <v>46</v>
      </c>
      <c r="M232" s="178" t="s">
        <v>634</v>
      </c>
      <c r="N232" s="179" t="s">
        <v>756</v>
      </c>
      <c r="O232" s="180" t="s">
        <v>534</v>
      </c>
      <c r="P232" s="181"/>
      <c r="Q232" s="171"/>
      <c r="R232" s="168" t="s">
        <v>546</v>
      </c>
      <c r="S232" s="179" t="s">
        <v>730</v>
      </c>
      <c r="T232" s="168" t="s">
        <v>671</v>
      </c>
      <c r="U232" s="168" t="s">
        <v>624</v>
      </c>
      <c r="V232" s="183" t="s">
        <v>526</v>
      </c>
      <c r="W232" s="183" t="s">
        <v>555</v>
      </c>
      <c r="X232" s="168" t="s">
        <v>526</v>
      </c>
      <c r="Y232" s="168" t="s">
        <v>526</v>
      </c>
      <c r="Z232" s="301" t="s">
        <v>755</v>
      </c>
      <c r="AA232" s="300">
        <v>0.79166666666666663</v>
      </c>
      <c r="AB232" s="200" t="s">
        <v>750</v>
      </c>
      <c r="AC232" s="200"/>
      <c r="AD232" s="186" t="s">
        <v>754</v>
      </c>
      <c r="AE232" s="201" t="s">
        <v>587</v>
      </c>
      <c r="AF232" s="188" t="s">
        <v>774</v>
      </c>
      <c r="AG232" s="28" t="s">
        <v>18</v>
      </c>
      <c r="AH232" s="189">
        <v>67.87</v>
      </c>
      <c r="AI232" s="190" t="s">
        <v>554</v>
      </c>
      <c r="AJ232" s="191">
        <v>1</v>
      </c>
      <c r="AK232" s="191">
        <v>0</v>
      </c>
      <c r="AL232" s="178" t="s">
        <v>606</v>
      </c>
      <c r="AM232" s="191" t="s">
        <v>524</v>
      </c>
      <c r="AN232" s="168" t="s">
        <v>527</v>
      </c>
      <c r="AO232" s="168" t="s">
        <v>527</v>
      </c>
      <c r="AP232" s="168" t="s">
        <v>270</v>
      </c>
      <c r="AQ232" s="168" t="s">
        <v>526</v>
      </c>
      <c r="AR232" s="168" t="s">
        <v>526</v>
      </c>
      <c r="AS232" s="192" t="s">
        <v>585</v>
      </c>
      <c r="AT232" s="168" t="s">
        <v>524</v>
      </c>
      <c r="AU232" s="168" t="s">
        <v>524</v>
      </c>
      <c r="AV232" s="168" t="s">
        <v>524</v>
      </c>
      <c r="AW232" s="168" t="s">
        <v>524</v>
      </c>
      <c r="AX232" s="168" t="s">
        <v>524</v>
      </c>
      <c r="AY232" s="168" t="s">
        <v>524</v>
      </c>
      <c r="AZ232" s="168" t="s">
        <v>524</v>
      </c>
      <c r="BA232" s="193">
        <v>5</v>
      </c>
      <c r="BB232" s="193" t="s">
        <v>18</v>
      </c>
      <c r="BC232" s="194" t="s">
        <v>526</v>
      </c>
      <c r="BD232" s="168" t="s">
        <v>524</v>
      </c>
      <c r="BE232" s="168" t="s">
        <v>524</v>
      </c>
      <c r="BF232" s="168" t="s">
        <v>524</v>
      </c>
      <c r="BG232" s="168" t="s">
        <v>524</v>
      </c>
      <c r="BH232" s="168" t="s">
        <v>524</v>
      </c>
      <c r="BI232" s="168" t="s">
        <v>524</v>
      </c>
      <c r="BJ232" s="195" t="s">
        <v>527</v>
      </c>
      <c r="BK232" s="196" t="s">
        <v>539</v>
      </c>
      <c r="BL232" s="168" t="s">
        <v>523</v>
      </c>
      <c r="BM232" s="236" t="s">
        <v>523</v>
      </c>
      <c r="BN232" s="236" t="s">
        <v>523</v>
      </c>
      <c r="BO232" s="236" t="s">
        <v>523</v>
      </c>
      <c r="BP232" s="249" t="s">
        <v>523</v>
      </c>
    </row>
    <row r="233" spans="1:68" s="3" customFormat="1" ht="23.25" customHeight="1">
      <c r="A233" s="91">
        <v>19026</v>
      </c>
      <c r="B233" s="173" t="s">
        <v>71</v>
      </c>
      <c r="C233" s="174">
        <v>2025</v>
      </c>
      <c r="D233" s="175" t="s">
        <v>783</v>
      </c>
      <c r="E233" s="176" t="s">
        <v>759</v>
      </c>
      <c r="F233" s="176" t="s">
        <v>758</v>
      </c>
      <c r="G233" s="176" t="s">
        <v>757</v>
      </c>
      <c r="H233" s="168" t="s">
        <v>550</v>
      </c>
      <c r="I233" s="167">
        <v>2002</v>
      </c>
      <c r="J233" s="167"/>
      <c r="K233" s="177">
        <v>1994</v>
      </c>
      <c r="L233" s="177">
        <v>31</v>
      </c>
      <c r="M233" s="178" t="s">
        <v>548</v>
      </c>
      <c r="N233" s="179" t="s">
        <v>756</v>
      </c>
      <c r="O233" s="180" t="s">
        <v>666</v>
      </c>
      <c r="P233" s="181">
        <v>14002</v>
      </c>
      <c r="Q233" s="182" t="s">
        <v>782</v>
      </c>
      <c r="R233" s="168" t="s">
        <v>546</v>
      </c>
      <c r="S233" s="179" t="s">
        <v>730</v>
      </c>
      <c r="T233" s="168" t="s">
        <v>673</v>
      </c>
      <c r="U233" s="168" t="s">
        <v>724</v>
      </c>
      <c r="V233" s="183" t="s">
        <v>526</v>
      </c>
      <c r="W233" s="183" t="s">
        <v>526</v>
      </c>
      <c r="X233" s="168" t="s">
        <v>526</v>
      </c>
      <c r="Y233" s="168" t="s">
        <v>526</v>
      </c>
      <c r="Z233" s="301" t="s">
        <v>755</v>
      </c>
      <c r="AA233" s="300">
        <v>0.79166666666666663</v>
      </c>
      <c r="AB233" s="200" t="s">
        <v>750</v>
      </c>
      <c r="AC233" s="200"/>
      <c r="AD233" s="186" t="s">
        <v>754</v>
      </c>
      <c r="AE233" s="201" t="s">
        <v>587</v>
      </c>
      <c r="AF233" s="188" t="s">
        <v>541</v>
      </c>
      <c r="AG233" s="28" t="s">
        <v>18</v>
      </c>
      <c r="AH233" s="189">
        <v>67</v>
      </c>
      <c r="AI233" s="190" t="s">
        <v>540</v>
      </c>
      <c r="AJ233" s="191">
        <v>2</v>
      </c>
      <c r="AK233" s="191">
        <v>0</v>
      </c>
      <c r="AL233" s="178" t="s">
        <v>528</v>
      </c>
      <c r="AM233" s="191" t="s">
        <v>527</v>
      </c>
      <c r="AN233" s="168" t="s">
        <v>527</v>
      </c>
      <c r="AO233" s="168" t="s">
        <v>526</v>
      </c>
      <c r="AP233" s="168" t="s">
        <v>527</v>
      </c>
      <c r="AQ233" s="168" t="s">
        <v>527</v>
      </c>
      <c r="AR233" s="168" t="s">
        <v>526</v>
      </c>
      <c r="AS233" s="192" t="s">
        <v>585</v>
      </c>
      <c r="AT233" s="168" t="s">
        <v>524</v>
      </c>
      <c r="AU233" s="168" t="s">
        <v>524</v>
      </c>
      <c r="AV233" s="168" t="s">
        <v>524</v>
      </c>
      <c r="AW233" s="168" t="s">
        <v>524</v>
      </c>
      <c r="AX233" s="168" t="s">
        <v>524</v>
      </c>
      <c r="AY233" s="168" t="s">
        <v>524</v>
      </c>
      <c r="AZ233" s="168" t="s">
        <v>524</v>
      </c>
      <c r="BA233" s="193">
        <v>5</v>
      </c>
      <c r="BB233" s="193" t="s">
        <v>18</v>
      </c>
      <c r="BC233" s="194" t="s">
        <v>524</v>
      </c>
      <c r="BD233" s="168" t="s">
        <v>527</v>
      </c>
      <c r="BE233" s="168" t="s">
        <v>527</v>
      </c>
      <c r="BF233" s="168" t="s">
        <v>524</v>
      </c>
      <c r="BG233" s="168" t="s">
        <v>524</v>
      </c>
      <c r="BH233" s="168" t="s">
        <v>524</v>
      </c>
      <c r="BI233" s="168" t="s">
        <v>524</v>
      </c>
      <c r="BJ233" s="195" t="s">
        <v>527</v>
      </c>
      <c r="BK233" s="196" t="s">
        <v>539</v>
      </c>
      <c r="BL233" s="168" t="s">
        <v>523</v>
      </c>
      <c r="BM233" s="168" t="s">
        <v>523</v>
      </c>
      <c r="BN233" s="168" t="s">
        <v>523</v>
      </c>
      <c r="BO233" s="168" t="s">
        <v>523</v>
      </c>
      <c r="BP233" s="192" t="s">
        <v>523</v>
      </c>
    </row>
    <row r="234" spans="1:68" s="3" customFormat="1" ht="23.25" customHeight="1">
      <c r="A234" s="91">
        <v>19045</v>
      </c>
      <c r="B234" s="173" t="s">
        <v>781</v>
      </c>
      <c r="C234" s="174">
        <v>2025</v>
      </c>
      <c r="D234" s="175" t="s">
        <v>780</v>
      </c>
      <c r="E234" s="176" t="s">
        <v>759</v>
      </c>
      <c r="F234" s="176" t="s">
        <v>758</v>
      </c>
      <c r="G234" s="176" t="s">
        <v>757</v>
      </c>
      <c r="H234" s="168" t="s">
        <v>550</v>
      </c>
      <c r="I234" s="167" t="s">
        <v>18</v>
      </c>
      <c r="J234" s="167"/>
      <c r="K234" s="177">
        <v>1968</v>
      </c>
      <c r="L234" s="177">
        <v>57</v>
      </c>
      <c r="M234" s="178" t="s">
        <v>599</v>
      </c>
      <c r="N234" s="179" t="s">
        <v>756</v>
      </c>
      <c r="O234" s="180" t="s">
        <v>666</v>
      </c>
      <c r="P234" s="181">
        <v>14003</v>
      </c>
      <c r="Q234" s="182" t="s">
        <v>779</v>
      </c>
      <c r="R234" s="168" t="s">
        <v>546</v>
      </c>
      <c r="S234" s="179" t="s">
        <v>730</v>
      </c>
      <c r="T234" s="168" t="s">
        <v>673</v>
      </c>
      <c r="U234" s="168" t="s">
        <v>698</v>
      </c>
      <c r="V234" s="183" t="s">
        <v>526</v>
      </c>
      <c r="W234" s="183" t="s">
        <v>526</v>
      </c>
      <c r="X234" s="168" t="s">
        <v>633</v>
      </c>
      <c r="Y234" s="168" t="s">
        <v>526</v>
      </c>
      <c r="Z234" s="301" t="s">
        <v>755</v>
      </c>
      <c r="AA234" s="300">
        <v>0.79166666666666663</v>
      </c>
      <c r="AB234" s="200" t="s">
        <v>750</v>
      </c>
      <c r="AC234" s="200"/>
      <c r="AD234" s="186" t="s">
        <v>754</v>
      </c>
      <c r="AE234" s="201" t="s">
        <v>587</v>
      </c>
      <c r="AF234" s="188" t="s">
        <v>541</v>
      </c>
      <c r="AG234" s="28" t="s">
        <v>18</v>
      </c>
      <c r="AH234" s="189">
        <v>64.8</v>
      </c>
      <c r="AI234" s="190" t="s">
        <v>540</v>
      </c>
      <c r="AJ234" s="191">
        <v>2</v>
      </c>
      <c r="AK234" s="191">
        <v>0</v>
      </c>
      <c r="AL234" s="178" t="s">
        <v>606</v>
      </c>
      <c r="AM234" s="191" t="s">
        <v>524</v>
      </c>
      <c r="AN234" s="168" t="s">
        <v>527</v>
      </c>
      <c r="AO234" s="168" t="s">
        <v>270</v>
      </c>
      <c r="AP234" s="168" t="s">
        <v>270</v>
      </c>
      <c r="AQ234" s="168" t="s">
        <v>270</v>
      </c>
      <c r="AR234" s="168" t="s">
        <v>270</v>
      </c>
      <c r="AS234" s="192" t="s">
        <v>526</v>
      </c>
      <c r="AT234" s="168" t="s">
        <v>524</v>
      </c>
      <c r="AU234" s="168" t="s">
        <v>524</v>
      </c>
      <c r="AV234" s="168" t="s">
        <v>524</v>
      </c>
      <c r="AW234" s="168" t="s">
        <v>524</v>
      </c>
      <c r="AX234" s="168" t="s">
        <v>524</v>
      </c>
      <c r="AY234" s="168" t="s">
        <v>524</v>
      </c>
      <c r="AZ234" s="168" t="s">
        <v>524</v>
      </c>
      <c r="BA234" s="193">
        <v>5</v>
      </c>
      <c r="BB234" s="193" t="s">
        <v>18</v>
      </c>
      <c r="BC234" s="194" t="s">
        <v>526</v>
      </c>
      <c r="BD234" s="194" t="s">
        <v>524</v>
      </c>
      <c r="BE234" s="194" t="s">
        <v>524</v>
      </c>
      <c r="BF234" s="168" t="s">
        <v>524</v>
      </c>
      <c r="BG234" s="168" t="s">
        <v>524</v>
      </c>
      <c r="BH234" s="168" t="s">
        <v>524</v>
      </c>
      <c r="BI234" s="168" t="s">
        <v>524</v>
      </c>
      <c r="BJ234" s="195" t="s">
        <v>527</v>
      </c>
      <c r="BK234" s="196" t="s">
        <v>539</v>
      </c>
      <c r="BL234" s="168" t="s">
        <v>523</v>
      </c>
      <c r="BM234" s="236" t="s">
        <v>523</v>
      </c>
      <c r="BN234" s="236" t="s">
        <v>523</v>
      </c>
      <c r="BO234" s="236" t="s">
        <v>523</v>
      </c>
      <c r="BP234" s="249" t="s">
        <v>523</v>
      </c>
    </row>
    <row r="235" spans="1:68" s="3" customFormat="1" ht="23.25" customHeight="1">
      <c r="A235" s="91">
        <v>19020</v>
      </c>
      <c r="B235" s="173" t="s">
        <v>75</v>
      </c>
      <c r="C235" s="174">
        <v>2025</v>
      </c>
      <c r="D235" s="175" t="s">
        <v>778</v>
      </c>
      <c r="E235" s="176" t="s">
        <v>759</v>
      </c>
      <c r="F235" s="176" t="s">
        <v>758</v>
      </c>
      <c r="G235" s="176" t="s">
        <v>757</v>
      </c>
      <c r="H235" s="168" t="s">
        <v>550</v>
      </c>
      <c r="I235" s="167">
        <v>1997</v>
      </c>
      <c r="J235" s="167"/>
      <c r="K235" s="177">
        <v>2009</v>
      </c>
      <c r="L235" s="177">
        <v>16</v>
      </c>
      <c r="M235" s="178" t="s">
        <v>684</v>
      </c>
      <c r="N235" s="179" t="s">
        <v>756</v>
      </c>
      <c r="O235" s="180" t="s">
        <v>666</v>
      </c>
      <c r="P235" s="181">
        <v>19005</v>
      </c>
      <c r="Q235" s="182" t="s">
        <v>456</v>
      </c>
      <c r="R235" s="168" t="s">
        <v>546</v>
      </c>
      <c r="S235" s="179" t="s">
        <v>730</v>
      </c>
      <c r="T235" s="168" t="s">
        <v>673</v>
      </c>
      <c r="U235" s="168" t="s">
        <v>624</v>
      </c>
      <c r="V235" s="183" t="s">
        <v>526</v>
      </c>
      <c r="W235" s="183" t="s">
        <v>526</v>
      </c>
      <c r="X235" s="168" t="s">
        <v>526</v>
      </c>
      <c r="Y235" s="168" t="s">
        <v>526</v>
      </c>
      <c r="Z235" s="301" t="s">
        <v>755</v>
      </c>
      <c r="AA235" s="300">
        <v>0.79166666666666663</v>
      </c>
      <c r="AB235" s="200" t="s">
        <v>750</v>
      </c>
      <c r="AC235" s="200"/>
      <c r="AD235" s="186" t="s">
        <v>754</v>
      </c>
      <c r="AE235" s="201" t="s">
        <v>587</v>
      </c>
      <c r="AF235" s="188" t="s">
        <v>541</v>
      </c>
      <c r="AG235" s="168" t="s">
        <v>18</v>
      </c>
      <c r="AH235" s="189">
        <v>64</v>
      </c>
      <c r="AI235" s="190" t="s">
        <v>765</v>
      </c>
      <c r="AJ235" s="191">
        <v>1</v>
      </c>
      <c r="AK235" s="191">
        <v>0</v>
      </c>
      <c r="AL235" s="178" t="s">
        <v>606</v>
      </c>
      <c r="AM235" s="191" t="s">
        <v>524</v>
      </c>
      <c r="AN235" s="168" t="s">
        <v>527</v>
      </c>
      <c r="AO235" s="168" t="s">
        <v>270</v>
      </c>
      <c r="AP235" s="168" t="s">
        <v>270</v>
      </c>
      <c r="AQ235" s="168" t="s">
        <v>270</v>
      </c>
      <c r="AR235" s="168" t="s">
        <v>270</v>
      </c>
      <c r="AS235" s="192" t="s">
        <v>526</v>
      </c>
      <c r="AT235" s="168" t="s">
        <v>524</v>
      </c>
      <c r="AU235" s="168" t="s">
        <v>524</v>
      </c>
      <c r="AV235" s="168" t="s">
        <v>524</v>
      </c>
      <c r="AW235" s="168" t="s">
        <v>524</v>
      </c>
      <c r="AX235" s="168" t="s">
        <v>524</v>
      </c>
      <c r="AY235" s="168" t="s">
        <v>524</v>
      </c>
      <c r="AZ235" s="168" t="s">
        <v>524</v>
      </c>
      <c r="BA235" s="179">
        <v>10</v>
      </c>
      <c r="BB235" s="193" t="s">
        <v>18</v>
      </c>
      <c r="BC235" s="194" t="s">
        <v>526</v>
      </c>
      <c r="BD235" s="194" t="s">
        <v>524</v>
      </c>
      <c r="BE235" s="194" t="s">
        <v>524</v>
      </c>
      <c r="BF235" s="168" t="s">
        <v>524</v>
      </c>
      <c r="BG235" s="168" t="s">
        <v>524</v>
      </c>
      <c r="BH235" s="168" t="s">
        <v>524</v>
      </c>
      <c r="BI235" s="168" t="s">
        <v>524</v>
      </c>
      <c r="BJ235" s="195" t="s">
        <v>527</v>
      </c>
      <c r="BK235" s="196" t="s">
        <v>539</v>
      </c>
      <c r="BL235" s="168" t="s">
        <v>523</v>
      </c>
      <c r="BM235" s="236" t="s">
        <v>523</v>
      </c>
      <c r="BN235" s="236" t="s">
        <v>523</v>
      </c>
      <c r="BO235" s="236" t="s">
        <v>523</v>
      </c>
      <c r="BP235" s="249" t="s">
        <v>523</v>
      </c>
    </row>
    <row r="236" spans="1:68" s="3" customFormat="1" ht="23.25" customHeight="1">
      <c r="A236" s="91">
        <v>19037</v>
      </c>
      <c r="B236" s="173" t="s">
        <v>777</v>
      </c>
      <c r="C236" s="174">
        <v>2025</v>
      </c>
      <c r="D236" s="175" t="s">
        <v>776</v>
      </c>
      <c r="E236" s="176" t="s">
        <v>759</v>
      </c>
      <c r="F236" s="176" t="s">
        <v>758</v>
      </c>
      <c r="G236" s="176" t="s">
        <v>757</v>
      </c>
      <c r="H236" s="168" t="s">
        <v>549</v>
      </c>
      <c r="I236" s="167" t="s">
        <v>18</v>
      </c>
      <c r="J236" s="167"/>
      <c r="K236" s="177">
        <v>1980</v>
      </c>
      <c r="L236" s="177">
        <v>45</v>
      </c>
      <c r="M236" s="178" t="s">
        <v>575</v>
      </c>
      <c r="N236" s="179" t="s">
        <v>756</v>
      </c>
      <c r="O236" s="180" t="s">
        <v>666</v>
      </c>
      <c r="P236" s="181">
        <v>17020</v>
      </c>
      <c r="Q236" s="182" t="s">
        <v>775</v>
      </c>
      <c r="R236" s="168" t="s">
        <v>546</v>
      </c>
      <c r="S236" s="179" t="s">
        <v>730</v>
      </c>
      <c r="T236" s="168" t="s">
        <v>671</v>
      </c>
      <c r="U236" s="168" t="s">
        <v>562</v>
      </c>
      <c r="V236" s="183" t="s">
        <v>526</v>
      </c>
      <c r="W236" s="183" t="s">
        <v>561</v>
      </c>
      <c r="X236" s="168" t="s">
        <v>633</v>
      </c>
      <c r="Y236" s="168" t="s">
        <v>526</v>
      </c>
      <c r="Z236" s="301" t="s">
        <v>755</v>
      </c>
      <c r="AA236" s="300">
        <v>0.79166666666666663</v>
      </c>
      <c r="AB236" s="200" t="s">
        <v>750</v>
      </c>
      <c r="AC236" s="200"/>
      <c r="AD236" s="186" t="s">
        <v>754</v>
      </c>
      <c r="AE236" s="201" t="s">
        <v>587</v>
      </c>
      <c r="AF236" s="188" t="s">
        <v>774</v>
      </c>
      <c r="AG236" s="28" t="s">
        <v>18</v>
      </c>
      <c r="AH236" s="189">
        <v>63</v>
      </c>
      <c r="AI236" s="190" t="s">
        <v>540</v>
      </c>
      <c r="AJ236" s="191">
        <v>3</v>
      </c>
      <c r="AK236" s="191">
        <v>0</v>
      </c>
      <c r="AL236" s="178" t="s">
        <v>606</v>
      </c>
      <c r="AM236" s="191" t="s">
        <v>524</v>
      </c>
      <c r="AN236" s="168" t="s">
        <v>527</v>
      </c>
      <c r="AO236" s="168" t="s">
        <v>527</v>
      </c>
      <c r="AP236" s="168" t="s">
        <v>527</v>
      </c>
      <c r="AQ236" s="168" t="s">
        <v>270</v>
      </c>
      <c r="AR236" s="168" t="s">
        <v>270</v>
      </c>
      <c r="AS236" s="192" t="s">
        <v>526</v>
      </c>
      <c r="AT236" s="168" t="s">
        <v>524</v>
      </c>
      <c r="AU236" s="168" t="s">
        <v>524</v>
      </c>
      <c r="AV236" s="168" t="s">
        <v>524</v>
      </c>
      <c r="AW236" s="168" t="s">
        <v>524</v>
      </c>
      <c r="AX236" s="168" t="s">
        <v>524</v>
      </c>
      <c r="AY236" s="168" t="s">
        <v>524</v>
      </c>
      <c r="AZ236" s="168" t="s">
        <v>524</v>
      </c>
      <c r="BA236" s="193">
        <v>5</v>
      </c>
      <c r="BB236" s="193" t="s">
        <v>18</v>
      </c>
      <c r="BC236" s="194" t="s">
        <v>526</v>
      </c>
      <c r="BD236" s="194" t="s">
        <v>524</v>
      </c>
      <c r="BE236" s="194" t="s">
        <v>524</v>
      </c>
      <c r="BF236" s="168" t="s">
        <v>524</v>
      </c>
      <c r="BG236" s="168" t="s">
        <v>524</v>
      </c>
      <c r="BH236" s="168" t="s">
        <v>524</v>
      </c>
      <c r="BI236" s="168" t="s">
        <v>524</v>
      </c>
      <c r="BJ236" s="195" t="s">
        <v>527</v>
      </c>
      <c r="BK236" s="196" t="s">
        <v>539</v>
      </c>
      <c r="BL236" s="168" t="s">
        <v>523</v>
      </c>
      <c r="BM236" s="236" t="s">
        <v>523</v>
      </c>
      <c r="BN236" s="236" t="s">
        <v>523</v>
      </c>
      <c r="BO236" s="236" t="s">
        <v>523</v>
      </c>
      <c r="BP236" s="249" t="s">
        <v>523</v>
      </c>
    </row>
    <row r="237" spans="1:68" s="3" customFormat="1" ht="23.25" customHeight="1">
      <c r="A237" s="91">
        <v>19039</v>
      </c>
      <c r="B237" s="173" t="s">
        <v>61</v>
      </c>
      <c r="C237" s="174">
        <v>2025</v>
      </c>
      <c r="D237" s="175" t="s">
        <v>773</v>
      </c>
      <c r="E237" s="176" t="s">
        <v>759</v>
      </c>
      <c r="F237" s="176" t="s">
        <v>758</v>
      </c>
      <c r="G237" s="176" t="s">
        <v>757</v>
      </c>
      <c r="H237" s="168" t="s">
        <v>550</v>
      </c>
      <c r="I237" s="167">
        <v>2000</v>
      </c>
      <c r="J237" s="167"/>
      <c r="K237" s="177">
        <v>2000</v>
      </c>
      <c r="L237" s="177">
        <v>25</v>
      </c>
      <c r="M237" s="178" t="s">
        <v>557</v>
      </c>
      <c r="N237" s="179" t="s">
        <v>756</v>
      </c>
      <c r="O237" s="180" t="s">
        <v>666</v>
      </c>
      <c r="P237" s="181" t="s">
        <v>772</v>
      </c>
      <c r="Q237" s="342" t="s">
        <v>771</v>
      </c>
      <c r="R237" s="168" t="s">
        <v>546</v>
      </c>
      <c r="S237" s="179" t="s">
        <v>730</v>
      </c>
      <c r="T237" s="168" t="s">
        <v>673</v>
      </c>
      <c r="U237" s="168" t="s">
        <v>624</v>
      </c>
      <c r="V237" s="183" t="s">
        <v>526</v>
      </c>
      <c r="W237" s="183" t="s">
        <v>561</v>
      </c>
      <c r="X237" s="168" t="s">
        <v>526</v>
      </c>
      <c r="Y237" s="168" t="s">
        <v>526</v>
      </c>
      <c r="Z237" s="301" t="s">
        <v>755</v>
      </c>
      <c r="AA237" s="300">
        <v>0.79166666666666663</v>
      </c>
      <c r="AB237" s="200" t="s">
        <v>750</v>
      </c>
      <c r="AC237" s="200"/>
      <c r="AD237" s="186" t="s">
        <v>754</v>
      </c>
      <c r="AE237" s="201" t="s">
        <v>587</v>
      </c>
      <c r="AF237" s="188" t="s">
        <v>541</v>
      </c>
      <c r="AG237" s="28" t="s">
        <v>18</v>
      </c>
      <c r="AH237" s="189">
        <v>62</v>
      </c>
      <c r="AI237" s="190" t="s">
        <v>601</v>
      </c>
      <c r="AJ237" s="191">
        <v>1</v>
      </c>
      <c r="AK237" s="191">
        <v>0</v>
      </c>
      <c r="AL237" s="178" t="s">
        <v>528</v>
      </c>
      <c r="AM237" s="191" t="s">
        <v>527</v>
      </c>
      <c r="AN237" s="168" t="s">
        <v>527</v>
      </c>
      <c r="AO237" s="168" t="s">
        <v>526</v>
      </c>
      <c r="AP237" s="168" t="s">
        <v>526</v>
      </c>
      <c r="AQ237" s="168" t="s">
        <v>526</v>
      </c>
      <c r="AR237" s="168" t="s">
        <v>526</v>
      </c>
      <c r="AS237" s="192" t="s">
        <v>526</v>
      </c>
      <c r="AT237" s="168" t="s">
        <v>524</v>
      </c>
      <c r="AU237" s="168" t="s">
        <v>524</v>
      </c>
      <c r="AV237" s="168" t="s">
        <v>524</v>
      </c>
      <c r="AW237" s="168" t="s">
        <v>527</v>
      </c>
      <c r="AX237" s="168" t="s">
        <v>524</v>
      </c>
      <c r="AY237" s="168" t="s">
        <v>524</v>
      </c>
      <c r="AZ237" s="168" t="s">
        <v>524</v>
      </c>
      <c r="BA237" s="193">
        <v>5</v>
      </c>
      <c r="BB237" s="193" t="s">
        <v>18</v>
      </c>
      <c r="BC237" s="194" t="s">
        <v>526</v>
      </c>
      <c r="BD237" s="194" t="s">
        <v>524</v>
      </c>
      <c r="BE237" s="194" t="s">
        <v>524</v>
      </c>
      <c r="BF237" s="168" t="s">
        <v>524</v>
      </c>
      <c r="BG237" s="168" t="s">
        <v>524</v>
      </c>
      <c r="BH237" s="168" t="s">
        <v>524</v>
      </c>
      <c r="BI237" s="168" t="s">
        <v>524</v>
      </c>
      <c r="BJ237" s="195" t="s">
        <v>527</v>
      </c>
      <c r="BK237" s="196" t="s">
        <v>539</v>
      </c>
      <c r="BL237" s="168" t="s">
        <v>523</v>
      </c>
      <c r="BM237" s="168" t="s">
        <v>523</v>
      </c>
      <c r="BN237" s="168" t="s">
        <v>523</v>
      </c>
      <c r="BO237" s="168" t="s">
        <v>523</v>
      </c>
      <c r="BP237" s="192" t="s">
        <v>523</v>
      </c>
    </row>
    <row r="238" spans="1:68" s="3" customFormat="1" ht="23.25" customHeight="1">
      <c r="A238" s="91">
        <v>18003</v>
      </c>
      <c r="B238" s="173" t="s">
        <v>113</v>
      </c>
      <c r="C238" s="174">
        <v>2025</v>
      </c>
      <c r="D238" s="175" t="s">
        <v>770</v>
      </c>
      <c r="E238" s="176" t="s">
        <v>759</v>
      </c>
      <c r="F238" s="176" t="s">
        <v>758</v>
      </c>
      <c r="G238" s="176" t="s">
        <v>732</v>
      </c>
      <c r="H238" s="168" t="s">
        <v>600</v>
      </c>
      <c r="I238" s="167">
        <v>2004</v>
      </c>
      <c r="J238" s="167"/>
      <c r="K238" s="177">
        <v>2003</v>
      </c>
      <c r="L238" s="177">
        <v>22</v>
      </c>
      <c r="M238" s="178" t="s">
        <v>659</v>
      </c>
      <c r="N238" s="179" t="s">
        <v>769</v>
      </c>
      <c r="O238" s="180" t="s">
        <v>666</v>
      </c>
      <c r="P238" s="181">
        <v>17008</v>
      </c>
      <c r="Q238" s="182" t="s">
        <v>768</v>
      </c>
      <c r="R238" s="171" t="s">
        <v>546</v>
      </c>
      <c r="S238" s="179" t="s">
        <v>729</v>
      </c>
      <c r="T238" s="168" t="s">
        <v>533</v>
      </c>
      <c r="U238" s="168" t="s">
        <v>562</v>
      </c>
      <c r="V238" s="183" t="s">
        <v>526</v>
      </c>
      <c r="W238" s="183" t="s">
        <v>526</v>
      </c>
      <c r="X238" s="168" t="s">
        <v>526</v>
      </c>
      <c r="Y238" s="168" t="s">
        <v>526</v>
      </c>
      <c r="Z238" s="300">
        <v>0.375</v>
      </c>
      <c r="AA238" s="301" t="s">
        <v>767</v>
      </c>
      <c r="AB238" s="200" t="s">
        <v>766</v>
      </c>
      <c r="AC238" s="185" t="s">
        <v>523</v>
      </c>
      <c r="AD238" s="186" t="s">
        <v>588</v>
      </c>
      <c r="AE238" s="201" t="s">
        <v>751</v>
      </c>
      <c r="AF238" s="188" t="s">
        <v>541</v>
      </c>
      <c r="AG238" s="28">
        <v>60.8</v>
      </c>
      <c r="AH238" s="189">
        <v>61</v>
      </c>
      <c r="AI238" s="190" t="s">
        <v>765</v>
      </c>
      <c r="AJ238" s="191">
        <v>1</v>
      </c>
      <c r="AK238" s="191">
        <v>0</v>
      </c>
      <c r="AL238" s="178" t="s">
        <v>528</v>
      </c>
      <c r="AM238" s="191" t="s">
        <v>527</v>
      </c>
      <c r="AN238" s="168" t="s">
        <v>527</v>
      </c>
      <c r="AO238" s="168" t="s">
        <v>527</v>
      </c>
      <c r="AP238" s="168" t="s">
        <v>527</v>
      </c>
      <c r="AQ238" s="168" t="s">
        <v>527</v>
      </c>
      <c r="AR238" s="168" t="s">
        <v>526</v>
      </c>
      <c r="AS238" s="192" t="s">
        <v>559</v>
      </c>
      <c r="AT238" s="168" t="s">
        <v>524</v>
      </c>
      <c r="AU238" s="168" t="s">
        <v>524</v>
      </c>
      <c r="AV238" s="168" t="s">
        <v>527</v>
      </c>
      <c r="AW238" s="168" t="s">
        <v>527</v>
      </c>
      <c r="AX238" s="168" t="s">
        <v>524</v>
      </c>
      <c r="AY238" s="168" t="s">
        <v>524</v>
      </c>
      <c r="AZ238" s="168" t="s">
        <v>524</v>
      </c>
      <c r="BA238" s="193">
        <v>11</v>
      </c>
      <c r="BB238" s="193" t="s">
        <v>18</v>
      </c>
      <c r="BC238" s="194" t="s">
        <v>526</v>
      </c>
      <c r="BD238" s="194" t="s">
        <v>526</v>
      </c>
      <c r="BE238" s="194" t="s">
        <v>526</v>
      </c>
      <c r="BF238" s="168" t="s">
        <v>524</v>
      </c>
      <c r="BG238" s="168" t="s">
        <v>524</v>
      </c>
      <c r="BH238" s="168" t="s">
        <v>524</v>
      </c>
      <c r="BI238" s="168" t="s">
        <v>524</v>
      </c>
      <c r="BJ238" s="195" t="s">
        <v>527</v>
      </c>
      <c r="BK238" s="196" t="s">
        <v>539</v>
      </c>
      <c r="BL238" s="168" t="s">
        <v>523</v>
      </c>
      <c r="BM238" s="168" t="s">
        <v>523</v>
      </c>
      <c r="BN238" s="168" t="s">
        <v>523</v>
      </c>
      <c r="BO238" s="168" t="s">
        <v>523</v>
      </c>
      <c r="BP238" s="192" t="s">
        <v>523</v>
      </c>
    </row>
    <row r="239" spans="1:68" s="3" customFormat="1" ht="23.25" customHeight="1">
      <c r="A239" s="91">
        <v>19040</v>
      </c>
      <c r="B239" s="173" t="s">
        <v>60</v>
      </c>
      <c r="C239" s="174">
        <v>2025</v>
      </c>
      <c r="D239" s="175" t="s">
        <v>764</v>
      </c>
      <c r="E239" s="176" t="s">
        <v>759</v>
      </c>
      <c r="F239" s="176" t="s">
        <v>758</v>
      </c>
      <c r="G239" s="176" t="s">
        <v>757</v>
      </c>
      <c r="H239" s="168" t="s">
        <v>550</v>
      </c>
      <c r="I239" s="167">
        <v>2000</v>
      </c>
      <c r="J239" s="167"/>
      <c r="K239" s="177">
        <v>1966</v>
      </c>
      <c r="L239" s="177">
        <v>59</v>
      </c>
      <c r="M239" s="178" t="s">
        <v>557</v>
      </c>
      <c r="N239" s="179" t="s">
        <v>756</v>
      </c>
      <c r="O239" s="180" t="s">
        <v>666</v>
      </c>
      <c r="P239" s="181">
        <v>1011</v>
      </c>
      <c r="Q239" s="182" t="s">
        <v>10</v>
      </c>
      <c r="R239" s="168" t="s">
        <v>546</v>
      </c>
      <c r="S239" s="179" t="s">
        <v>730</v>
      </c>
      <c r="T239" s="168" t="s">
        <v>673</v>
      </c>
      <c r="U239" s="168" t="s">
        <v>624</v>
      </c>
      <c r="V239" s="183" t="s">
        <v>526</v>
      </c>
      <c r="W239" s="183" t="s">
        <v>555</v>
      </c>
      <c r="X239" s="168" t="s">
        <v>526</v>
      </c>
      <c r="Y239" s="168" t="s">
        <v>526</v>
      </c>
      <c r="Z239" s="301" t="s">
        <v>755</v>
      </c>
      <c r="AA239" s="300">
        <v>0.79166666666666663</v>
      </c>
      <c r="AB239" s="200" t="s">
        <v>750</v>
      </c>
      <c r="AC239" s="200"/>
      <c r="AD239" s="186" t="s">
        <v>754</v>
      </c>
      <c r="AE239" s="201" t="s">
        <v>587</v>
      </c>
      <c r="AF239" s="188" t="s">
        <v>541</v>
      </c>
      <c r="AG239" s="28" t="s">
        <v>18</v>
      </c>
      <c r="AH239" s="189">
        <v>52.1</v>
      </c>
      <c r="AI239" s="190" t="s">
        <v>554</v>
      </c>
      <c r="AJ239" s="191">
        <v>1</v>
      </c>
      <c r="AK239" s="191">
        <v>0</v>
      </c>
      <c r="AL239" s="178" t="s">
        <v>606</v>
      </c>
      <c r="AM239" s="191" t="s">
        <v>524</v>
      </c>
      <c r="AN239" s="168" t="s">
        <v>527</v>
      </c>
      <c r="AO239" s="168" t="s">
        <v>526</v>
      </c>
      <c r="AP239" s="168" t="s">
        <v>527</v>
      </c>
      <c r="AQ239" s="168" t="s">
        <v>527</v>
      </c>
      <c r="AR239" s="168" t="s">
        <v>526</v>
      </c>
      <c r="AS239" s="192" t="s">
        <v>526</v>
      </c>
      <c r="AT239" s="168" t="s">
        <v>524</v>
      </c>
      <c r="AU239" s="168" t="s">
        <v>524</v>
      </c>
      <c r="AV239" s="168" t="s">
        <v>524</v>
      </c>
      <c r="AW239" s="168" t="s">
        <v>527</v>
      </c>
      <c r="AX239" s="168" t="s">
        <v>524</v>
      </c>
      <c r="AY239" s="168" t="s">
        <v>524</v>
      </c>
      <c r="AZ239" s="168" t="s">
        <v>524</v>
      </c>
      <c r="BA239" s="193">
        <v>5</v>
      </c>
      <c r="BB239" s="193" t="s">
        <v>18</v>
      </c>
      <c r="BC239" s="194" t="s">
        <v>526</v>
      </c>
      <c r="BD239" s="194" t="s">
        <v>524</v>
      </c>
      <c r="BE239" s="194" t="s">
        <v>524</v>
      </c>
      <c r="BF239" s="168" t="s">
        <v>524</v>
      </c>
      <c r="BG239" s="168" t="s">
        <v>524</v>
      </c>
      <c r="BH239" s="168" t="s">
        <v>524</v>
      </c>
      <c r="BI239" s="168" t="s">
        <v>524</v>
      </c>
      <c r="BJ239" s="195" t="s">
        <v>527</v>
      </c>
      <c r="BK239" s="196" t="s">
        <v>539</v>
      </c>
      <c r="BL239" s="168" t="s">
        <v>523</v>
      </c>
      <c r="BM239" s="168" t="s">
        <v>523</v>
      </c>
      <c r="BN239" s="168" t="s">
        <v>523</v>
      </c>
      <c r="BO239" s="168" t="s">
        <v>523</v>
      </c>
      <c r="BP239" s="192" t="s">
        <v>523</v>
      </c>
    </row>
    <row r="240" spans="1:68" s="3" customFormat="1" ht="23.25" customHeight="1">
      <c r="A240" s="91">
        <v>19046</v>
      </c>
      <c r="B240" s="173" t="s">
        <v>763</v>
      </c>
      <c r="C240" s="174">
        <v>2025</v>
      </c>
      <c r="D240" s="175" t="s">
        <v>762</v>
      </c>
      <c r="E240" s="176" t="s">
        <v>759</v>
      </c>
      <c r="F240" s="176" t="s">
        <v>758</v>
      </c>
      <c r="G240" s="176" t="s">
        <v>757</v>
      </c>
      <c r="H240" s="168" t="s">
        <v>550</v>
      </c>
      <c r="I240" s="167">
        <v>2000</v>
      </c>
      <c r="J240" s="167"/>
      <c r="K240" s="177">
        <v>1985</v>
      </c>
      <c r="L240" s="177">
        <v>40</v>
      </c>
      <c r="M240" s="178" t="s">
        <v>659</v>
      </c>
      <c r="N240" s="179" t="s">
        <v>756</v>
      </c>
      <c r="O240" s="180" t="s">
        <v>666</v>
      </c>
      <c r="P240" s="181">
        <v>14010</v>
      </c>
      <c r="Q240" s="182" t="s">
        <v>761</v>
      </c>
      <c r="R240" s="168" t="s">
        <v>546</v>
      </c>
      <c r="S240" s="179" t="s">
        <v>730</v>
      </c>
      <c r="T240" s="168" t="s">
        <v>673</v>
      </c>
      <c r="U240" s="168" t="s">
        <v>562</v>
      </c>
      <c r="V240" s="183" t="s">
        <v>526</v>
      </c>
      <c r="W240" s="183" t="s">
        <v>526</v>
      </c>
      <c r="X240" s="168" t="s">
        <v>526</v>
      </c>
      <c r="Y240" s="168" t="s">
        <v>526</v>
      </c>
      <c r="Z240" s="301" t="s">
        <v>755</v>
      </c>
      <c r="AA240" s="300">
        <v>0.79166666666666663</v>
      </c>
      <c r="AB240" s="200" t="s">
        <v>750</v>
      </c>
      <c r="AC240" s="200"/>
      <c r="AD240" s="186" t="s">
        <v>754</v>
      </c>
      <c r="AE240" s="201" t="s">
        <v>587</v>
      </c>
      <c r="AF240" s="188" t="s">
        <v>541</v>
      </c>
      <c r="AG240" s="168" t="s">
        <v>18</v>
      </c>
      <c r="AH240" s="189">
        <v>47</v>
      </c>
      <c r="AI240" s="190" t="s">
        <v>529</v>
      </c>
      <c r="AJ240" s="191">
        <v>2</v>
      </c>
      <c r="AK240" s="191">
        <v>0</v>
      </c>
      <c r="AL240" s="178" t="s">
        <v>528</v>
      </c>
      <c r="AM240" s="191" t="s">
        <v>527</v>
      </c>
      <c r="AN240" s="168" t="s">
        <v>527</v>
      </c>
      <c r="AO240" s="168" t="s">
        <v>526</v>
      </c>
      <c r="AP240" s="168" t="s">
        <v>526</v>
      </c>
      <c r="AQ240" s="168" t="s">
        <v>526</v>
      </c>
      <c r="AR240" s="168" t="s">
        <v>526</v>
      </c>
      <c r="AS240" s="192" t="s">
        <v>526</v>
      </c>
      <c r="AT240" s="168" t="s">
        <v>524</v>
      </c>
      <c r="AU240" s="168" t="s">
        <v>524</v>
      </c>
      <c r="AV240" s="168" t="s">
        <v>524</v>
      </c>
      <c r="AW240" s="168" t="s">
        <v>524</v>
      </c>
      <c r="AX240" s="168" t="s">
        <v>524</v>
      </c>
      <c r="AY240" s="168" t="s">
        <v>524</v>
      </c>
      <c r="AZ240" s="168" t="s">
        <v>524</v>
      </c>
      <c r="BA240" s="193">
        <v>0</v>
      </c>
      <c r="BB240" s="193" t="s">
        <v>18</v>
      </c>
      <c r="BC240" s="194" t="s">
        <v>526</v>
      </c>
      <c r="BD240" s="168" t="s">
        <v>524</v>
      </c>
      <c r="BE240" s="168" t="s">
        <v>524</v>
      </c>
      <c r="BF240" s="168" t="s">
        <v>524</v>
      </c>
      <c r="BG240" s="168" t="s">
        <v>524</v>
      </c>
      <c r="BH240" s="168" t="s">
        <v>524</v>
      </c>
      <c r="BI240" s="168" t="s">
        <v>524</v>
      </c>
      <c r="BJ240" s="195" t="s">
        <v>527</v>
      </c>
      <c r="BK240" s="196" t="s">
        <v>539</v>
      </c>
      <c r="BL240" s="168" t="s">
        <v>523</v>
      </c>
      <c r="BM240" s="236" t="s">
        <v>523</v>
      </c>
      <c r="BN240" s="236" t="s">
        <v>523</v>
      </c>
      <c r="BO240" s="236" t="s">
        <v>523</v>
      </c>
      <c r="BP240" s="249" t="s">
        <v>523</v>
      </c>
    </row>
    <row r="241" spans="1:68" s="3" customFormat="1" ht="23.25" customHeight="1">
      <c r="A241" s="255">
        <v>19038</v>
      </c>
      <c r="B241" s="256" t="s">
        <v>62</v>
      </c>
      <c r="C241" s="257">
        <v>2025</v>
      </c>
      <c r="D241" s="258" t="s">
        <v>760</v>
      </c>
      <c r="E241" s="259" t="s">
        <v>759</v>
      </c>
      <c r="F241" s="259" t="s">
        <v>758</v>
      </c>
      <c r="G241" s="259" t="s">
        <v>757</v>
      </c>
      <c r="H241" s="260" t="s">
        <v>550</v>
      </c>
      <c r="I241" s="261">
        <v>1998</v>
      </c>
      <c r="J241" s="261"/>
      <c r="K241" s="262">
        <v>2003</v>
      </c>
      <c r="L241" s="262">
        <v>22</v>
      </c>
      <c r="M241" s="263" t="s">
        <v>557</v>
      </c>
      <c r="N241" s="264" t="s">
        <v>756</v>
      </c>
      <c r="O241" s="265" t="s">
        <v>666</v>
      </c>
      <c r="P241" s="310">
        <v>19004</v>
      </c>
      <c r="Q241" s="334" t="s">
        <v>82</v>
      </c>
      <c r="R241" s="260" t="s">
        <v>546</v>
      </c>
      <c r="S241" s="264" t="s">
        <v>730</v>
      </c>
      <c r="T241" s="260" t="s">
        <v>673</v>
      </c>
      <c r="U241" s="260" t="s">
        <v>624</v>
      </c>
      <c r="V241" s="269" t="s">
        <v>526</v>
      </c>
      <c r="W241" s="269" t="s">
        <v>526</v>
      </c>
      <c r="X241" s="260" t="s">
        <v>526</v>
      </c>
      <c r="Y241" s="260" t="s">
        <v>526</v>
      </c>
      <c r="Z241" s="335" t="s">
        <v>755</v>
      </c>
      <c r="AA241" s="311">
        <v>0.79166666666666663</v>
      </c>
      <c r="AB241" s="271" t="s">
        <v>750</v>
      </c>
      <c r="AC241" s="271"/>
      <c r="AD241" s="272" t="s">
        <v>754</v>
      </c>
      <c r="AE241" s="273" t="s">
        <v>587</v>
      </c>
      <c r="AF241" s="274" t="s">
        <v>541</v>
      </c>
      <c r="AG241" s="275" t="s">
        <v>18</v>
      </c>
      <c r="AH241" s="276">
        <v>86</v>
      </c>
      <c r="AI241" s="277" t="s">
        <v>601</v>
      </c>
      <c r="AJ241" s="278">
        <v>1</v>
      </c>
      <c r="AK241" s="278">
        <v>0</v>
      </c>
      <c r="AL241" s="263" t="s">
        <v>528</v>
      </c>
      <c r="AM241" s="278" t="s">
        <v>527</v>
      </c>
      <c r="AN241" s="260" t="s">
        <v>527</v>
      </c>
      <c r="AO241" s="260" t="s">
        <v>526</v>
      </c>
      <c r="AP241" s="260" t="s">
        <v>526</v>
      </c>
      <c r="AQ241" s="260" t="s">
        <v>526</v>
      </c>
      <c r="AR241" s="260" t="s">
        <v>526</v>
      </c>
      <c r="AS241" s="279" t="s">
        <v>526</v>
      </c>
      <c r="AT241" s="260" t="s">
        <v>524</v>
      </c>
      <c r="AU241" s="260" t="s">
        <v>524</v>
      </c>
      <c r="AV241" s="260" t="s">
        <v>527</v>
      </c>
      <c r="AW241" s="260" t="s">
        <v>527</v>
      </c>
      <c r="AX241" s="260" t="s">
        <v>524</v>
      </c>
      <c r="AY241" s="168" t="s">
        <v>524</v>
      </c>
      <c r="AZ241" s="168" t="s">
        <v>524</v>
      </c>
      <c r="BA241" s="264">
        <v>5</v>
      </c>
      <c r="BB241" s="280" t="s">
        <v>18</v>
      </c>
      <c r="BC241" s="281" t="s">
        <v>526</v>
      </c>
      <c r="BD241" s="281" t="s">
        <v>524</v>
      </c>
      <c r="BE241" s="281" t="s">
        <v>524</v>
      </c>
      <c r="BF241" s="260" t="s">
        <v>524</v>
      </c>
      <c r="BG241" s="260" t="s">
        <v>524</v>
      </c>
      <c r="BH241" s="260" t="s">
        <v>524</v>
      </c>
      <c r="BI241" s="260" t="s">
        <v>524</v>
      </c>
      <c r="BJ241" s="282" t="s">
        <v>527</v>
      </c>
      <c r="BK241" s="283" t="s">
        <v>539</v>
      </c>
      <c r="BL241" s="260" t="s">
        <v>523</v>
      </c>
      <c r="BM241" s="260" t="s">
        <v>523</v>
      </c>
      <c r="BN241" s="260" t="s">
        <v>523</v>
      </c>
      <c r="BO241" s="260" t="s">
        <v>523</v>
      </c>
      <c r="BP241" s="279" t="s">
        <v>523</v>
      </c>
    </row>
    <row r="242" spans="1:68" s="3" customFormat="1" ht="23.25" customHeight="1">
      <c r="A242" s="284">
        <v>20008</v>
      </c>
      <c r="B242" s="285" t="s">
        <v>273</v>
      </c>
      <c r="C242" s="174">
        <v>2025</v>
      </c>
      <c r="D242" s="175" t="s">
        <v>741</v>
      </c>
      <c r="E242" s="176" t="s">
        <v>701</v>
      </c>
      <c r="F242" s="176" t="s">
        <v>740</v>
      </c>
      <c r="G242" s="176" t="s">
        <v>739</v>
      </c>
      <c r="H242" s="191" t="s">
        <v>550</v>
      </c>
      <c r="I242" s="177">
        <v>1968</v>
      </c>
      <c r="J242" s="177"/>
      <c r="K242" s="177">
        <v>1982</v>
      </c>
      <c r="L242" s="177">
        <v>43</v>
      </c>
      <c r="M242" s="174" t="s">
        <v>599</v>
      </c>
      <c r="N242" s="286" t="s">
        <v>745</v>
      </c>
      <c r="O242" s="180" t="s">
        <v>556</v>
      </c>
      <c r="P242" s="287"/>
      <c r="Q242" s="180"/>
      <c r="R242" s="180" t="s">
        <v>546</v>
      </c>
      <c r="S242" s="286" t="s">
        <v>753</v>
      </c>
      <c r="T242" s="191" t="s">
        <v>533</v>
      </c>
      <c r="U242" s="191" t="s">
        <v>590</v>
      </c>
      <c r="V242" s="288" t="s">
        <v>526</v>
      </c>
      <c r="W242" s="288" t="s">
        <v>526</v>
      </c>
      <c r="X242" s="191" t="s">
        <v>531</v>
      </c>
      <c r="Y242" s="191" t="s">
        <v>526</v>
      </c>
      <c r="Z242" s="314">
        <v>0.375</v>
      </c>
      <c r="AA242" s="290" t="s">
        <v>752</v>
      </c>
      <c r="AB242" s="291" t="s">
        <v>744</v>
      </c>
      <c r="AC242" s="291"/>
      <c r="AD242" s="292" t="s">
        <v>588</v>
      </c>
      <c r="AE242" s="293" t="s">
        <v>751</v>
      </c>
      <c r="AF242" s="294" t="s">
        <v>541</v>
      </c>
      <c r="AG242" s="189">
        <v>7090</v>
      </c>
      <c r="AH242" s="189">
        <v>3253</v>
      </c>
      <c r="AI242" s="190" t="s">
        <v>686</v>
      </c>
      <c r="AJ242" s="191">
        <v>2</v>
      </c>
      <c r="AK242" s="191">
        <v>1</v>
      </c>
      <c r="AL242" s="174" t="s">
        <v>553</v>
      </c>
      <c r="AM242" s="191" t="s">
        <v>524</v>
      </c>
      <c r="AN242" s="191" t="s">
        <v>527</v>
      </c>
      <c r="AO242" s="191" t="s">
        <v>527</v>
      </c>
      <c r="AP242" s="191" t="s">
        <v>527</v>
      </c>
      <c r="AQ242" s="191" t="s">
        <v>526</v>
      </c>
      <c r="AR242" s="191" t="s">
        <v>270</v>
      </c>
      <c r="AS242" s="295" t="s">
        <v>525</v>
      </c>
      <c r="AT242" s="191" t="s">
        <v>524</v>
      </c>
      <c r="AU242" s="191" t="s">
        <v>568</v>
      </c>
      <c r="AV242" s="191" t="s">
        <v>568</v>
      </c>
      <c r="AW242" s="191" t="s">
        <v>527</v>
      </c>
      <c r="AX242" s="191" t="s">
        <v>524</v>
      </c>
      <c r="AY242" s="191" t="s">
        <v>524</v>
      </c>
      <c r="AZ242" s="191" t="s">
        <v>524</v>
      </c>
      <c r="BA242" s="296">
        <v>160</v>
      </c>
      <c r="BB242" s="296">
        <v>2</v>
      </c>
      <c r="BC242" s="297" t="s">
        <v>527</v>
      </c>
      <c r="BD242" s="191" t="s">
        <v>527</v>
      </c>
      <c r="BE242" s="191" t="s">
        <v>527</v>
      </c>
      <c r="BF242" s="191" t="s">
        <v>527</v>
      </c>
      <c r="BG242" s="191" t="s">
        <v>527</v>
      </c>
      <c r="BH242" s="191" t="s">
        <v>524</v>
      </c>
      <c r="BI242" s="191" t="s">
        <v>524</v>
      </c>
      <c r="BJ242" s="298" t="s">
        <v>527</v>
      </c>
      <c r="BK242" s="299" t="s">
        <v>523</v>
      </c>
      <c r="BL242" s="191" t="s">
        <v>539</v>
      </c>
      <c r="BM242" s="191" t="s">
        <v>523</v>
      </c>
      <c r="BN242" s="191" t="s">
        <v>523</v>
      </c>
      <c r="BO242" s="191" t="s">
        <v>539</v>
      </c>
      <c r="BP242" s="295" t="s">
        <v>539</v>
      </c>
    </row>
    <row r="243" spans="1:68" s="3" customFormat="1" ht="23.25" customHeight="1">
      <c r="A243" s="91">
        <v>20003</v>
      </c>
      <c r="B243" s="173" t="s">
        <v>472</v>
      </c>
      <c r="C243" s="174">
        <v>2025</v>
      </c>
      <c r="D243" s="175" t="s">
        <v>1626</v>
      </c>
      <c r="E243" s="176" t="s">
        <v>701</v>
      </c>
      <c r="F243" s="176" t="s">
        <v>740</v>
      </c>
      <c r="G243" s="176" t="s">
        <v>739</v>
      </c>
      <c r="H243" s="168" t="s">
        <v>550</v>
      </c>
      <c r="I243" s="167">
        <v>1994</v>
      </c>
      <c r="J243" s="167"/>
      <c r="K243" s="177">
        <v>1994</v>
      </c>
      <c r="L243" s="177">
        <v>31</v>
      </c>
      <c r="M243" s="178" t="s">
        <v>656</v>
      </c>
      <c r="N243" s="179" t="s">
        <v>738</v>
      </c>
      <c r="O243" s="180" t="s">
        <v>534</v>
      </c>
      <c r="P243" s="181"/>
      <c r="Q243" s="171"/>
      <c r="R243" s="171" t="s">
        <v>737</v>
      </c>
      <c r="S243" s="179" t="s">
        <v>753</v>
      </c>
      <c r="T243" s="168" t="s">
        <v>533</v>
      </c>
      <c r="U243" s="168" t="s">
        <v>562</v>
      </c>
      <c r="V243" s="183" t="s">
        <v>526</v>
      </c>
      <c r="W243" s="183" t="s">
        <v>561</v>
      </c>
      <c r="X243" s="168" t="s">
        <v>526</v>
      </c>
      <c r="Y243" s="168" t="s">
        <v>526</v>
      </c>
      <c r="Z243" s="184">
        <v>0.35416666666666669</v>
      </c>
      <c r="AA243" s="309" t="s">
        <v>721</v>
      </c>
      <c r="AB243" s="185" t="s">
        <v>750</v>
      </c>
      <c r="AC243" s="185"/>
      <c r="AD243" s="186" t="s">
        <v>749</v>
      </c>
      <c r="AE243" s="187"/>
      <c r="AF243" s="188" t="s">
        <v>530</v>
      </c>
      <c r="AG243" s="28">
        <v>504</v>
      </c>
      <c r="AH243" s="189">
        <v>402</v>
      </c>
      <c r="AI243" s="190" t="s">
        <v>686</v>
      </c>
      <c r="AJ243" s="191">
        <v>1</v>
      </c>
      <c r="AK243" s="191">
        <v>0</v>
      </c>
      <c r="AL243" s="178" t="s">
        <v>528</v>
      </c>
      <c r="AM243" s="191" t="s">
        <v>527</v>
      </c>
      <c r="AN243" s="168" t="s">
        <v>527</v>
      </c>
      <c r="AO243" s="168" t="s">
        <v>527</v>
      </c>
      <c r="AP243" s="168" t="s">
        <v>527</v>
      </c>
      <c r="AQ243" s="168" t="s">
        <v>270</v>
      </c>
      <c r="AR243" s="168" t="s">
        <v>270</v>
      </c>
      <c r="AS243" s="192" t="s">
        <v>1627</v>
      </c>
      <c r="AT243" s="168" t="s">
        <v>524</v>
      </c>
      <c r="AU243" s="168" t="s">
        <v>568</v>
      </c>
      <c r="AV243" s="168" t="s">
        <v>568</v>
      </c>
      <c r="AW243" s="168" t="s">
        <v>568</v>
      </c>
      <c r="AX243" s="168" t="s">
        <v>524</v>
      </c>
      <c r="AY243" s="168" t="s">
        <v>524</v>
      </c>
      <c r="AZ243" s="168" t="s">
        <v>524</v>
      </c>
      <c r="BA243" s="168" t="s">
        <v>748</v>
      </c>
      <c r="BB243" s="168" t="s">
        <v>526</v>
      </c>
      <c r="BC243" s="194" t="s">
        <v>524</v>
      </c>
      <c r="BD243" s="168" t="s">
        <v>527</v>
      </c>
      <c r="BE243" s="168" t="s">
        <v>526</v>
      </c>
      <c r="BF243" s="168" t="s">
        <v>527</v>
      </c>
      <c r="BG243" s="168" t="s">
        <v>524</v>
      </c>
      <c r="BH243" s="168" t="s">
        <v>524</v>
      </c>
      <c r="BI243" s="168" t="s">
        <v>524</v>
      </c>
      <c r="BJ243" s="195" t="s">
        <v>527</v>
      </c>
      <c r="BK243" s="196" t="s">
        <v>523</v>
      </c>
      <c r="BL243" s="168" t="s">
        <v>539</v>
      </c>
      <c r="BM243" s="168" t="s">
        <v>523</v>
      </c>
      <c r="BN243" s="168" t="s">
        <v>523</v>
      </c>
      <c r="BO243" s="168" t="s">
        <v>539</v>
      </c>
      <c r="BP243" s="192" t="s">
        <v>523</v>
      </c>
    </row>
    <row r="244" spans="1:68" s="3" customFormat="1" ht="23.25" customHeight="1">
      <c r="A244" s="91">
        <v>20006</v>
      </c>
      <c r="B244" s="173" t="s">
        <v>473</v>
      </c>
      <c r="C244" s="174">
        <v>2025</v>
      </c>
      <c r="D244" s="175" t="s">
        <v>713</v>
      </c>
      <c r="E244" s="176" t="s">
        <v>701</v>
      </c>
      <c r="F244" s="176" t="s">
        <v>740</v>
      </c>
      <c r="G244" s="176" t="s">
        <v>747</v>
      </c>
      <c r="H244" s="168" t="s">
        <v>550</v>
      </c>
      <c r="I244" s="167">
        <v>1998</v>
      </c>
      <c r="J244" s="167"/>
      <c r="K244" s="177">
        <v>1997</v>
      </c>
      <c r="L244" s="177">
        <v>28</v>
      </c>
      <c r="M244" s="178" t="s">
        <v>563</v>
      </c>
      <c r="N244" s="179" t="s">
        <v>738</v>
      </c>
      <c r="O244" s="180" t="s">
        <v>666</v>
      </c>
      <c r="P244" s="181" t="s">
        <v>1628</v>
      </c>
      <c r="Q244" s="182" t="s">
        <v>746</v>
      </c>
      <c r="R244" s="171" t="s">
        <v>737</v>
      </c>
      <c r="S244" s="179" t="s">
        <v>753</v>
      </c>
      <c r="T244" s="168" t="s">
        <v>545</v>
      </c>
      <c r="U244" s="168" t="s">
        <v>707</v>
      </c>
      <c r="V244" s="183" t="s">
        <v>526</v>
      </c>
      <c r="W244" s="183" t="s">
        <v>526</v>
      </c>
      <c r="X244" s="168" t="s">
        <v>531</v>
      </c>
      <c r="Y244" s="168" t="s">
        <v>526</v>
      </c>
      <c r="Z244" s="184">
        <v>0.35416666666666669</v>
      </c>
      <c r="AA244" s="184">
        <v>0.72916666666666663</v>
      </c>
      <c r="AB244" s="185"/>
      <c r="AC244" s="185"/>
      <c r="AD244" s="186"/>
      <c r="AE244" s="187" t="s">
        <v>543</v>
      </c>
      <c r="AF244" s="188" t="s">
        <v>541</v>
      </c>
      <c r="AG244" s="28">
        <v>906</v>
      </c>
      <c r="AH244" s="189">
        <v>718</v>
      </c>
      <c r="AI244" s="190" t="s">
        <v>686</v>
      </c>
      <c r="AJ244" s="191">
        <v>3</v>
      </c>
      <c r="AK244" s="191">
        <v>0</v>
      </c>
      <c r="AL244" s="178" t="s">
        <v>528</v>
      </c>
      <c r="AM244" s="191" t="s">
        <v>527</v>
      </c>
      <c r="AN244" s="168" t="s">
        <v>527</v>
      </c>
      <c r="AO244" s="168" t="s">
        <v>527</v>
      </c>
      <c r="AP244" s="168" t="s">
        <v>527</v>
      </c>
      <c r="AQ244" s="168" t="s">
        <v>270</v>
      </c>
      <c r="AR244" s="168" t="s">
        <v>270</v>
      </c>
      <c r="AS244" s="192" t="s">
        <v>559</v>
      </c>
      <c r="AT244" s="168" t="s">
        <v>524</v>
      </c>
      <c r="AU244" s="168" t="s">
        <v>568</v>
      </c>
      <c r="AV244" s="168" t="s">
        <v>568</v>
      </c>
      <c r="AW244" s="168" t="s">
        <v>568</v>
      </c>
      <c r="AX244" s="168" t="s">
        <v>524</v>
      </c>
      <c r="AY244" s="168" t="s">
        <v>524</v>
      </c>
      <c r="AZ244" s="168" t="s">
        <v>524</v>
      </c>
      <c r="BA244" s="193">
        <v>18</v>
      </c>
      <c r="BB244" s="193">
        <v>2</v>
      </c>
      <c r="BC244" s="194" t="s">
        <v>526</v>
      </c>
      <c r="BD244" s="168" t="s">
        <v>527</v>
      </c>
      <c r="BE244" s="168" t="s">
        <v>526</v>
      </c>
      <c r="BF244" s="168" t="s">
        <v>527</v>
      </c>
      <c r="BG244" s="168" t="s">
        <v>527</v>
      </c>
      <c r="BH244" s="168" t="s">
        <v>524</v>
      </c>
      <c r="BI244" s="168" t="s">
        <v>524</v>
      </c>
      <c r="BJ244" s="195" t="s">
        <v>527</v>
      </c>
      <c r="BK244" s="196" t="s">
        <v>523</v>
      </c>
      <c r="BL244" s="168" t="s">
        <v>539</v>
      </c>
      <c r="BM244" s="168" t="s">
        <v>523</v>
      </c>
      <c r="BN244" s="168" t="s">
        <v>523</v>
      </c>
      <c r="BO244" s="168" t="s">
        <v>539</v>
      </c>
      <c r="BP244" s="192" t="s">
        <v>523</v>
      </c>
    </row>
    <row r="245" spans="1:68" s="3" customFormat="1" ht="23.25" customHeight="1">
      <c r="A245" s="91">
        <v>20009</v>
      </c>
      <c r="B245" s="173" t="s">
        <v>310</v>
      </c>
      <c r="C245" s="174">
        <v>2025</v>
      </c>
      <c r="D245" s="175" t="s">
        <v>1629</v>
      </c>
      <c r="E245" s="176" t="s">
        <v>701</v>
      </c>
      <c r="F245" s="176" t="s">
        <v>740</v>
      </c>
      <c r="G245" s="176" t="s">
        <v>735</v>
      </c>
      <c r="H245" s="168" t="s">
        <v>550</v>
      </c>
      <c r="I245" s="167">
        <v>1979</v>
      </c>
      <c r="J245" s="167"/>
      <c r="K245" s="177">
        <v>1979</v>
      </c>
      <c r="L245" s="177">
        <v>46</v>
      </c>
      <c r="M245" s="178" t="s">
        <v>557</v>
      </c>
      <c r="N245" s="179" t="s">
        <v>745</v>
      </c>
      <c r="O245" s="180" t="s">
        <v>534</v>
      </c>
      <c r="P245" s="181"/>
      <c r="Q245" s="171"/>
      <c r="R245" s="171" t="s">
        <v>546</v>
      </c>
      <c r="S245" s="179" t="s">
        <v>753</v>
      </c>
      <c r="T245" s="168" t="s">
        <v>673</v>
      </c>
      <c r="U245" s="168" t="s">
        <v>562</v>
      </c>
      <c r="V245" s="183" t="s">
        <v>526</v>
      </c>
      <c r="W245" s="183" t="s">
        <v>526</v>
      </c>
      <c r="X245" s="168" t="s">
        <v>633</v>
      </c>
      <c r="Y245" s="168" t="s">
        <v>526</v>
      </c>
      <c r="Z245" s="184">
        <v>0.375</v>
      </c>
      <c r="AA245" s="184">
        <v>0.66666666666666663</v>
      </c>
      <c r="AB245" s="200" t="s">
        <v>744</v>
      </c>
      <c r="AC245" s="185"/>
      <c r="AD245" s="346" t="s">
        <v>743</v>
      </c>
      <c r="AE245" s="187"/>
      <c r="AF245" s="188" t="s">
        <v>541</v>
      </c>
      <c r="AG245" s="28">
        <v>1737</v>
      </c>
      <c r="AH245" s="189">
        <v>516</v>
      </c>
      <c r="AI245" s="190" t="s">
        <v>686</v>
      </c>
      <c r="AJ245" s="191">
        <v>1</v>
      </c>
      <c r="AK245" s="191">
        <v>0</v>
      </c>
      <c r="AL245" s="178" t="s">
        <v>553</v>
      </c>
      <c r="AM245" s="191" t="s">
        <v>524</v>
      </c>
      <c r="AN245" s="168" t="s">
        <v>527</v>
      </c>
      <c r="AO245" s="168" t="s">
        <v>527</v>
      </c>
      <c r="AP245" s="168" t="s">
        <v>527</v>
      </c>
      <c r="AQ245" s="168" t="s">
        <v>270</v>
      </c>
      <c r="AR245" s="168" t="s">
        <v>270</v>
      </c>
      <c r="AS245" s="192" t="s">
        <v>1630</v>
      </c>
      <c r="AT245" s="168" t="s">
        <v>524</v>
      </c>
      <c r="AU245" s="168" t="s">
        <v>568</v>
      </c>
      <c r="AV245" s="168" t="s">
        <v>568</v>
      </c>
      <c r="AW245" s="168" t="s">
        <v>568</v>
      </c>
      <c r="AX245" s="168" t="s">
        <v>568</v>
      </c>
      <c r="AY245" s="168" t="s">
        <v>524</v>
      </c>
      <c r="AZ245" s="168" t="s">
        <v>524</v>
      </c>
      <c r="BA245" s="193">
        <v>14</v>
      </c>
      <c r="BB245" s="193">
        <v>2</v>
      </c>
      <c r="BC245" s="194" t="s">
        <v>526</v>
      </c>
      <c r="BD245" s="168" t="s">
        <v>527</v>
      </c>
      <c r="BE245" s="168" t="s">
        <v>526</v>
      </c>
      <c r="BF245" s="168" t="s">
        <v>526</v>
      </c>
      <c r="BG245" s="168" t="s">
        <v>527</v>
      </c>
      <c r="BH245" s="168" t="s">
        <v>524</v>
      </c>
      <c r="BI245" s="168" t="s">
        <v>524</v>
      </c>
      <c r="BJ245" s="195" t="s">
        <v>527</v>
      </c>
      <c r="BK245" s="196" t="s">
        <v>523</v>
      </c>
      <c r="BL245" s="168" t="s">
        <v>523</v>
      </c>
      <c r="BM245" s="168" t="s">
        <v>523</v>
      </c>
      <c r="BN245" s="168" t="s">
        <v>523</v>
      </c>
      <c r="BO245" s="168" t="s">
        <v>539</v>
      </c>
      <c r="BP245" s="192" t="s">
        <v>523</v>
      </c>
    </row>
    <row r="246" spans="1:68" s="3" customFormat="1" ht="23.25" customHeight="1">
      <c r="A246" s="91">
        <v>20004</v>
      </c>
      <c r="B246" s="173" t="s">
        <v>474</v>
      </c>
      <c r="C246" s="174">
        <v>2025</v>
      </c>
      <c r="D246" s="175" t="s">
        <v>848</v>
      </c>
      <c r="E246" s="176" t="s">
        <v>701</v>
      </c>
      <c r="F246" s="176" t="s">
        <v>740</v>
      </c>
      <c r="G246" s="176" t="s">
        <v>739</v>
      </c>
      <c r="H246" s="168" t="s">
        <v>550</v>
      </c>
      <c r="I246" s="167">
        <v>1997</v>
      </c>
      <c r="J246" s="167"/>
      <c r="K246" s="177">
        <v>1996</v>
      </c>
      <c r="L246" s="177">
        <v>29</v>
      </c>
      <c r="M246" s="178" t="s">
        <v>548</v>
      </c>
      <c r="N246" s="179" t="s">
        <v>738</v>
      </c>
      <c r="O246" s="180" t="s">
        <v>666</v>
      </c>
      <c r="P246" s="181">
        <v>19011</v>
      </c>
      <c r="Q246" s="182" t="s">
        <v>742</v>
      </c>
      <c r="R246" s="171" t="s">
        <v>737</v>
      </c>
      <c r="S246" s="179" t="s">
        <v>753</v>
      </c>
      <c r="T246" s="168" t="s">
        <v>533</v>
      </c>
      <c r="U246" s="168" t="s">
        <v>562</v>
      </c>
      <c r="V246" s="183" t="s">
        <v>526</v>
      </c>
      <c r="W246" s="183" t="s">
        <v>526</v>
      </c>
      <c r="X246" s="168" t="s">
        <v>593</v>
      </c>
      <c r="Y246" s="168" t="s">
        <v>526</v>
      </c>
      <c r="Z246" s="184">
        <v>0.375</v>
      </c>
      <c r="AA246" s="184">
        <v>0.70833333333333337</v>
      </c>
      <c r="AB246" s="200" t="s">
        <v>1631</v>
      </c>
      <c r="AC246" s="200"/>
      <c r="AD246" s="186" t="s">
        <v>1632</v>
      </c>
      <c r="AE246" s="201"/>
      <c r="AF246" s="188" t="s">
        <v>530</v>
      </c>
      <c r="AG246" s="28">
        <v>450</v>
      </c>
      <c r="AH246" s="189">
        <v>816</v>
      </c>
      <c r="AI246" s="190" t="s">
        <v>669</v>
      </c>
      <c r="AJ246" s="191">
        <v>1</v>
      </c>
      <c r="AK246" s="191">
        <v>0</v>
      </c>
      <c r="AL246" s="178" t="s">
        <v>528</v>
      </c>
      <c r="AM246" s="191" t="s">
        <v>527</v>
      </c>
      <c r="AN246" s="168" t="s">
        <v>527</v>
      </c>
      <c r="AO246" s="168" t="s">
        <v>527</v>
      </c>
      <c r="AP246" s="168" t="s">
        <v>527</v>
      </c>
      <c r="AQ246" s="168" t="s">
        <v>270</v>
      </c>
      <c r="AR246" s="168" t="s">
        <v>270</v>
      </c>
      <c r="AS246" s="192" t="s">
        <v>559</v>
      </c>
      <c r="AT246" s="168" t="s">
        <v>524</v>
      </c>
      <c r="AU246" s="168" t="s">
        <v>568</v>
      </c>
      <c r="AV246" s="168" t="s">
        <v>568</v>
      </c>
      <c r="AW246" s="168" t="s">
        <v>568</v>
      </c>
      <c r="AX246" s="168" t="s">
        <v>524</v>
      </c>
      <c r="AY246" s="168" t="s">
        <v>524</v>
      </c>
      <c r="AZ246" s="168" t="s">
        <v>524</v>
      </c>
      <c r="BA246" s="193">
        <v>18</v>
      </c>
      <c r="BB246" s="193">
        <v>2</v>
      </c>
      <c r="BC246" s="194" t="s">
        <v>526</v>
      </c>
      <c r="BD246" s="168" t="s">
        <v>527</v>
      </c>
      <c r="BE246" s="168" t="s">
        <v>526</v>
      </c>
      <c r="BF246" s="168" t="s">
        <v>527</v>
      </c>
      <c r="BG246" s="168" t="s">
        <v>527</v>
      </c>
      <c r="BH246" s="168" t="s">
        <v>524</v>
      </c>
      <c r="BI246" s="168" t="s">
        <v>524</v>
      </c>
      <c r="BJ246" s="195" t="s">
        <v>527</v>
      </c>
      <c r="BK246" s="196" t="s">
        <v>523</v>
      </c>
      <c r="BL246" s="168" t="s">
        <v>539</v>
      </c>
      <c r="BM246" s="168" t="s">
        <v>523</v>
      </c>
      <c r="BN246" s="168" t="s">
        <v>523</v>
      </c>
      <c r="BO246" s="168" t="s">
        <v>539</v>
      </c>
      <c r="BP246" s="192" t="s">
        <v>523</v>
      </c>
    </row>
    <row r="247" spans="1:68" s="3" customFormat="1" ht="23.25" customHeight="1">
      <c r="A247" s="91">
        <v>20005</v>
      </c>
      <c r="B247" s="173" t="s">
        <v>475</v>
      </c>
      <c r="C247" s="174">
        <v>2025</v>
      </c>
      <c r="D247" s="175" t="s">
        <v>1633</v>
      </c>
      <c r="E247" s="176" t="s">
        <v>701</v>
      </c>
      <c r="F247" s="176" t="s">
        <v>740</v>
      </c>
      <c r="G247" s="176" t="s">
        <v>739</v>
      </c>
      <c r="H247" s="168" t="s">
        <v>550</v>
      </c>
      <c r="I247" s="167">
        <v>1998</v>
      </c>
      <c r="J247" s="167"/>
      <c r="K247" s="177">
        <v>1998</v>
      </c>
      <c r="L247" s="177">
        <v>27</v>
      </c>
      <c r="M247" s="178" t="s">
        <v>658</v>
      </c>
      <c r="N247" s="179" t="s">
        <v>738</v>
      </c>
      <c r="O247" s="180" t="s">
        <v>534</v>
      </c>
      <c r="P247" s="181"/>
      <c r="Q247" s="171"/>
      <c r="R247" s="171" t="s">
        <v>737</v>
      </c>
      <c r="S247" s="179" t="s">
        <v>753</v>
      </c>
      <c r="T247" s="168" t="s">
        <v>533</v>
      </c>
      <c r="U247" s="168" t="s">
        <v>562</v>
      </c>
      <c r="V247" s="183" t="s">
        <v>526</v>
      </c>
      <c r="W247" s="183" t="s">
        <v>526</v>
      </c>
      <c r="X247" s="168" t="s">
        <v>526</v>
      </c>
      <c r="Y247" s="168" t="s">
        <v>526</v>
      </c>
      <c r="Z247" s="184">
        <v>0.35416666666666669</v>
      </c>
      <c r="AA247" s="184">
        <v>0.70833333333333337</v>
      </c>
      <c r="AB247" s="200" t="s">
        <v>1631</v>
      </c>
      <c r="AC247" s="200"/>
      <c r="AD247" s="186" t="s">
        <v>1634</v>
      </c>
      <c r="AE247" s="201"/>
      <c r="AF247" s="188" t="s">
        <v>530</v>
      </c>
      <c r="AG247" s="28">
        <v>2458</v>
      </c>
      <c r="AH247" s="189">
        <v>449</v>
      </c>
      <c r="AI247" s="190" t="s">
        <v>669</v>
      </c>
      <c r="AJ247" s="191">
        <v>1</v>
      </c>
      <c r="AK247" s="191">
        <v>0</v>
      </c>
      <c r="AL247" s="178" t="s">
        <v>528</v>
      </c>
      <c r="AM247" s="191" t="s">
        <v>527</v>
      </c>
      <c r="AN247" s="168" t="s">
        <v>527</v>
      </c>
      <c r="AO247" s="168" t="s">
        <v>527</v>
      </c>
      <c r="AP247" s="168" t="s">
        <v>527</v>
      </c>
      <c r="AQ247" s="168" t="s">
        <v>270</v>
      </c>
      <c r="AR247" s="168" t="s">
        <v>270</v>
      </c>
      <c r="AS247" s="192" t="s">
        <v>1630</v>
      </c>
      <c r="AT247" s="168" t="s">
        <v>524</v>
      </c>
      <c r="AU247" s="168" t="s">
        <v>568</v>
      </c>
      <c r="AV247" s="168" t="s">
        <v>568</v>
      </c>
      <c r="AW247" s="168" t="s">
        <v>568</v>
      </c>
      <c r="AX247" s="168" t="s">
        <v>568</v>
      </c>
      <c r="AY247" s="168" t="s">
        <v>524</v>
      </c>
      <c r="AZ247" s="168" t="s">
        <v>524</v>
      </c>
      <c r="BA247" s="193">
        <v>14</v>
      </c>
      <c r="BB247" s="193">
        <v>2</v>
      </c>
      <c r="BC247" s="194" t="s">
        <v>526</v>
      </c>
      <c r="BD247" s="168" t="s">
        <v>527</v>
      </c>
      <c r="BE247" s="168" t="s">
        <v>526</v>
      </c>
      <c r="BF247" s="168" t="s">
        <v>526</v>
      </c>
      <c r="BG247" s="168" t="s">
        <v>527</v>
      </c>
      <c r="BH247" s="168" t="s">
        <v>524</v>
      </c>
      <c r="BI247" s="168" t="s">
        <v>524</v>
      </c>
      <c r="BJ247" s="195" t="s">
        <v>527</v>
      </c>
      <c r="BK247" s="196" t="s">
        <v>523</v>
      </c>
      <c r="BL247" s="168" t="s">
        <v>523</v>
      </c>
      <c r="BM247" s="168" t="s">
        <v>523</v>
      </c>
      <c r="BN247" s="168" t="s">
        <v>523</v>
      </c>
      <c r="BO247" s="168" t="s">
        <v>539</v>
      </c>
      <c r="BP247" s="192" t="s">
        <v>523</v>
      </c>
    </row>
    <row r="248" spans="1:68" s="3" customFormat="1" ht="23.25" customHeight="1">
      <c r="A248" s="91">
        <v>20001</v>
      </c>
      <c r="B248" s="173" t="s">
        <v>476</v>
      </c>
      <c r="C248" s="174">
        <v>2025</v>
      </c>
      <c r="D248" s="175" t="s">
        <v>741</v>
      </c>
      <c r="E248" s="176" t="s">
        <v>701</v>
      </c>
      <c r="F248" s="176" t="s">
        <v>740</v>
      </c>
      <c r="G248" s="176" t="s">
        <v>739</v>
      </c>
      <c r="H248" s="168" t="s">
        <v>550</v>
      </c>
      <c r="I248" s="167">
        <v>1986</v>
      </c>
      <c r="J248" s="167"/>
      <c r="K248" s="177">
        <v>1986</v>
      </c>
      <c r="L248" s="177">
        <v>39</v>
      </c>
      <c r="M248" s="178" t="s">
        <v>599</v>
      </c>
      <c r="N248" s="179" t="s">
        <v>738</v>
      </c>
      <c r="O248" s="180" t="s">
        <v>556</v>
      </c>
      <c r="P248" s="181"/>
      <c r="Q248" s="171"/>
      <c r="R248" s="171" t="s">
        <v>737</v>
      </c>
      <c r="S248" s="179" t="s">
        <v>753</v>
      </c>
      <c r="T248" s="168" t="s">
        <v>533</v>
      </c>
      <c r="U248" s="168" t="s">
        <v>590</v>
      </c>
      <c r="V248" s="183" t="s">
        <v>526</v>
      </c>
      <c r="W248" s="183" t="s">
        <v>526</v>
      </c>
      <c r="X248" s="168" t="s">
        <v>531</v>
      </c>
      <c r="Y248" s="168" t="s">
        <v>526</v>
      </c>
      <c r="Z248" s="184">
        <v>0.375</v>
      </c>
      <c r="AA248" s="184">
        <v>0.70833333333333337</v>
      </c>
      <c r="AB248" s="200" t="s">
        <v>1631</v>
      </c>
      <c r="AC248" s="200"/>
      <c r="AD248" s="186" t="s">
        <v>1064</v>
      </c>
      <c r="AE248" s="201"/>
      <c r="AF248" s="188" t="s">
        <v>530</v>
      </c>
      <c r="AG248" s="28">
        <v>919</v>
      </c>
      <c r="AH248" s="189">
        <v>371</v>
      </c>
      <c r="AI248" s="190" t="s">
        <v>686</v>
      </c>
      <c r="AJ248" s="191">
        <v>1</v>
      </c>
      <c r="AK248" s="191">
        <v>0</v>
      </c>
      <c r="AL248" s="178" t="s">
        <v>528</v>
      </c>
      <c r="AM248" s="191" t="s">
        <v>527</v>
      </c>
      <c r="AN248" s="168" t="s">
        <v>527</v>
      </c>
      <c r="AO248" s="168" t="s">
        <v>527</v>
      </c>
      <c r="AP248" s="168" t="s">
        <v>527</v>
      </c>
      <c r="AQ248" s="168" t="s">
        <v>270</v>
      </c>
      <c r="AR248" s="168" t="s">
        <v>270</v>
      </c>
      <c r="AS248" s="192" t="s">
        <v>559</v>
      </c>
      <c r="AT248" s="168" t="s">
        <v>524</v>
      </c>
      <c r="AU248" s="168" t="s">
        <v>568</v>
      </c>
      <c r="AV248" s="168" t="s">
        <v>568</v>
      </c>
      <c r="AW248" s="168" t="s">
        <v>568</v>
      </c>
      <c r="AX248" s="168" t="s">
        <v>568</v>
      </c>
      <c r="AY248" s="168" t="s">
        <v>524</v>
      </c>
      <c r="AZ248" s="168" t="s">
        <v>524</v>
      </c>
      <c r="BA248" s="193">
        <v>5</v>
      </c>
      <c r="BB248" s="193">
        <v>0</v>
      </c>
      <c r="BC248" s="194" t="s">
        <v>526</v>
      </c>
      <c r="BD248" s="168" t="s">
        <v>526</v>
      </c>
      <c r="BE248" s="168" t="s">
        <v>526</v>
      </c>
      <c r="BF248" s="168" t="s">
        <v>527</v>
      </c>
      <c r="BG248" s="168" t="s">
        <v>527</v>
      </c>
      <c r="BH248" s="168" t="s">
        <v>524</v>
      </c>
      <c r="BI248" s="168" t="s">
        <v>524</v>
      </c>
      <c r="BJ248" s="195" t="s">
        <v>527</v>
      </c>
      <c r="BK248" s="196" t="s">
        <v>539</v>
      </c>
      <c r="BL248" s="168" t="s">
        <v>523</v>
      </c>
      <c r="BM248" s="168" t="s">
        <v>523</v>
      </c>
      <c r="BN248" s="168" t="s">
        <v>523</v>
      </c>
      <c r="BO248" s="168" t="s">
        <v>523</v>
      </c>
      <c r="BP248" s="192" t="s">
        <v>539</v>
      </c>
    </row>
    <row r="249" spans="1:68" s="3" customFormat="1" ht="23.25" customHeight="1">
      <c r="A249" s="203">
        <v>20012</v>
      </c>
      <c r="B249" s="204" t="s">
        <v>736</v>
      </c>
      <c r="C249" s="205">
        <v>2025</v>
      </c>
      <c r="D249" s="206" t="s">
        <v>909</v>
      </c>
      <c r="E249" s="207" t="s">
        <v>701</v>
      </c>
      <c r="F249" s="207" t="s">
        <v>740</v>
      </c>
      <c r="G249" s="207" t="s">
        <v>735</v>
      </c>
      <c r="H249" s="208" t="s">
        <v>550</v>
      </c>
      <c r="I249" s="209">
        <v>2000</v>
      </c>
      <c r="J249" s="209"/>
      <c r="K249" s="210">
        <v>1999</v>
      </c>
      <c r="L249" s="210">
        <v>26</v>
      </c>
      <c r="M249" s="211" t="s">
        <v>557</v>
      </c>
      <c r="N249" s="212" t="s">
        <v>734</v>
      </c>
      <c r="O249" s="213" t="s">
        <v>534</v>
      </c>
      <c r="P249" s="214"/>
      <c r="Q249" s="215"/>
      <c r="R249" s="215" t="s">
        <v>526</v>
      </c>
      <c r="S249" s="212"/>
      <c r="T249" s="208" t="s">
        <v>673</v>
      </c>
      <c r="U249" s="208" t="s">
        <v>562</v>
      </c>
      <c r="V249" s="216" t="s">
        <v>526</v>
      </c>
      <c r="W249" s="216" t="s">
        <v>526</v>
      </c>
      <c r="X249" s="208" t="s">
        <v>526</v>
      </c>
      <c r="Y249" s="208" t="s">
        <v>526</v>
      </c>
      <c r="Z249" s="318" t="s">
        <v>526</v>
      </c>
      <c r="AA249" s="318" t="s">
        <v>526</v>
      </c>
      <c r="AB249" s="218"/>
      <c r="AC249" s="218"/>
      <c r="AD249" s="219"/>
      <c r="AE249" s="220"/>
      <c r="AF249" s="221" t="s">
        <v>541</v>
      </c>
      <c r="AG249" s="230">
        <v>1291</v>
      </c>
      <c r="AH249" s="222">
        <v>295.08</v>
      </c>
      <c r="AI249" s="223" t="s">
        <v>540</v>
      </c>
      <c r="AJ249" s="224">
        <v>1</v>
      </c>
      <c r="AK249" s="224">
        <v>0</v>
      </c>
      <c r="AL249" s="211" t="s">
        <v>528</v>
      </c>
      <c r="AM249" s="224" t="s">
        <v>527</v>
      </c>
      <c r="AN249" s="208" t="s">
        <v>527</v>
      </c>
      <c r="AO249" s="208" t="s">
        <v>527</v>
      </c>
      <c r="AP249" s="208" t="s">
        <v>526</v>
      </c>
      <c r="AQ249" s="208" t="s">
        <v>526</v>
      </c>
      <c r="AR249" s="208" t="s">
        <v>270</v>
      </c>
      <c r="AS249" s="225" t="s">
        <v>585</v>
      </c>
      <c r="AT249" s="208" t="s">
        <v>524</v>
      </c>
      <c r="AU249" s="208" t="s">
        <v>524</v>
      </c>
      <c r="AV249" s="208" t="s">
        <v>527</v>
      </c>
      <c r="AW249" s="208" t="s">
        <v>524</v>
      </c>
      <c r="AX249" s="208" t="s">
        <v>524</v>
      </c>
      <c r="AY249" s="208" t="s">
        <v>524</v>
      </c>
      <c r="AZ249" s="208" t="s">
        <v>524</v>
      </c>
      <c r="BA249" s="226">
        <v>0</v>
      </c>
      <c r="BB249" s="226">
        <v>3</v>
      </c>
      <c r="BC249" s="227" t="s">
        <v>526</v>
      </c>
      <c r="BD249" s="208" t="s">
        <v>526</v>
      </c>
      <c r="BE249" s="208" t="s">
        <v>526</v>
      </c>
      <c r="BF249" s="208" t="s">
        <v>527</v>
      </c>
      <c r="BG249" s="208" t="s">
        <v>524</v>
      </c>
      <c r="BH249" s="208" t="s">
        <v>524</v>
      </c>
      <c r="BI249" s="208" t="s">
        <v>524</v>
      </c>
      <c r="BJ249" s="228" t="s">
        <v>524</v>
      </c>
      <c r="BK249" s="229" t="s">
        <v>523</v>
      </c>
      <c r="BL249" s="208" t="s">
        <v>539</v>
      </c>
      <c r="BM249" s="208" t="s">
        <v>523</v>
      </c>
      <c r="BN249" s="208" t="s">
        <v>523</v>
      </c>
      <c r="BO249" s="208" t="s">
        <v>539</v>
      </c>
      <c r="BP249" s="225" t="s">
        <v>523</v>
      </c>
    </row>
    <row r="250" spans="1:68" s="3" customFormat="1" ht="23.25" customHeight="1">
      <c r="A250" s="347">
        <v>18009</v>
      </c>
      <c r="B250" s="348" t="s">
        <v>478</v>
      </c>
      <c r="C250" s="349">
        <v>2025</v>
      </c>
      <c r="D250" s="350" t="s">
        <v>704</v>
      </c>
      <c r="E250" s="351" t="s">
        <v>701</v>
      </c>
      <c r="F250" s="351" t="s">
        <v>733</v>
      </c>
      <c r="G250" s="351" t="s">
        <v>732</v>
      </c>
      <c r="H250" s="352" t="s">
        <v>550</v>
      </c>
      <c r="I250" s="353">
        <v>1954</v>
      </c>
      <c r="J250" s="353"/>
      <c r="K250" s="353">
        <v>1979</v>
      </c>
      <c r="L250" s="353">
        <v>46</v>
      </c>
      <c r="M250" s="349" t="s">
        <v>548</v>
      </c>
      <c r="N250" s="354" t="s">
        <v>731</v>
      </c>
      <c r="O250" s="355" t="s">
        <v>534</v>
      </c>
      <c r="P250" s="356"/>
      <c r="Q250" s="355"/>
      <c r="R250" s="355" t="s">
        <v>546</v>
      </c>
      <c r="S250" s="354" t="s">
        <v>730</v>
      </c>
      <c r="T250" s="352" t="s">
        <v>545</v>
      </c>
      <c r="U250" s="352" t="s">
        <v>698</v>
      </c>
      <c r="V250" s="357" t="s">
        <v>526</v>
      </c>
      <c r="W250" s="357" t="s">
        <v>526</v>
      </c>
      <c r="X250" s="352" t="s">
        <v>526</v>
      </c>
      <c r="Y250" s="352" t="s">
        <v>526</v>
      </c>
      <c r="Z250" s="358" t="s">
        <v>526</v>
      </c>
      <c r="AA250" s="358" t="s">
        <v>526</v>
      </c>
      <c r="AB250" s="359" t="s">
        <v>523</v>
      </c>
      <c r="AC250" s="359" t="s">
        <v>523</v>
      </c>
      <c r="AD250" s="360" t="s">
        <v>523</v>
      </c>
      <c r="AE250" s="361" t="s">
        <v>523</v>
      </c>
      <c r="AF250" s="362" t="s">
        <v>541</v>
      </c>
      <c r="AG250" s="363">
        <v>3825</v>
      </c>
      <c r="AH250" s="363">
        <v>1169.8499999999999</v>
      </c>
      <c r="AI250" s="364" t="s">
        <v>529</v>
      </c>
      <c r="AJ250" s="352">
        <v>3</v>
      </c>
      <c r="AK250" s="352">
        <v>0</v>
      </c>
      <c r="AL250" s="349" t="s">
        <v>657</v>
      </c>
      <c r="AM250" s="352" t="s">
        <v>527</v>
      </c>
      <c r="AN250" s="352" t="s">
        <v>527</v>
      </c>
      <c r="AO250" s="352" t="s">
        <v>527</v>
      </c>
      <c r="AP250" s="352" t="s">
        <v>526</v>
      </c>
      <c r="AQ250" s="352" t="s">
        <v>526</v>
      </c>
      <c r="AR250" s="352" t="s">
        <v>526</v>
      </c>
      <c r="AS250" s="365" t="s">
        <v>559</v>
      </c>
      <c r="AT250" s="352" t="s">
        <v>524</v>
      </c>
      <c r="AU250" s="352" t="s">
        <v>524</v>
      </c>
      <c r="AV250" s="352" t="s">
        <v>524</v>
      </c>
      <c r="AW250" s="352" t="s">
        <v>524</v>
      </c>
      <c r="AX250" s="352" t="s">
        <v>524</v>
      </c>
      <c r="AY250" s="352" t="s">
        <v>524</v>
      </c>
      <c r="AZ250" s="352" t="s">
        <v>524</v>
      </c>
      <c r="BA250" s="366">
        <v>6</v>
      </c>
      <c r="BB250" s="366">
        <v>0</v>
      </c>
      <c r="BC250" s="367" t="s">
        <v>524</v>
      </c>
      <c r="BD250" s="352" t="s">
        <v>527</v>
      </c>
      <c r="BE250" s="352" t="s">
        <v>524</v>
      </c>
      <c r="BF250" s="352" t="s">
        <v>524</v>
      </c>
      <c r="BG250" s="352" t="s">
        <v>524</v>
      </c>
      <c r="BH250" s="352" t="s">
        <v>524</v>
      </c>
      <c r="BI250" s="352" t="s">
        <v>524</v>
      </c>
      <c r="BJ250" s="368" t="s">
        <v>527</v>
      </c>
      <c r="BK250" s="369" t="s">
        <v>523</v>
      </c>
      <c r="BL250" s="352" t="s">
        <v>523</v>
      </c>
      <c r="BM250" s="352" t="s">
        <v>523</v>
      </c>
      <c r="BN250" s="352" t="s">
        <v>523</v>
      </c>
      <c r="BO250" s="352" t="s">
        <v>539</v>
      </c>
      <c r="BP250" s="365" t="s">
        <v>523</v>
      </c>
    </row>
    <row r="251" spans="1:68" s="3" customFormat="1" ht="23.25" customHeight="1">
      <c r="A251" s="284">
        <v>23001</v>
      </c>
      <c r="B251" s="285" t="s">
        <v>728</v>
      </c>
      <c r="C251" s="174">
        <v>2025</v>
      </c>
      <c r="D251" s="175" t="s">
        <v>727</v>
      </c>
      <c r="E251" s="176" t="s">
        <v>701</v>
      </c>
      <c r="F251" s="176" t="s">
        <v>720</v>
      </c>
      <c r="G251" s="176" t="s">
        <v>726</v>
      </c>
      <c r="H251" s="191" t="s">
        <v>600</v>
      </c>
      <c r="I251" s="177">
        <v>2010</v>
      </c>
      <c r="J251" s="177"/>
      <c r="K251" s="177">
        <v>2010</v>
      </c>
      <c r="L251" s="177">
        <v>15</v>
      </c>
      <c r="M251" s="174" t="s">
        <v>548</v>
      </c>
      <c r="N251" s="286" t="s">
        <v>718</v>
      </c>
      <c r="O251" s="180" t="s">
        <v>666</v>
      </c>
      <c r="P251" s="370">
        <v>18002</v>
      </c>
      <c r="Q251" s="175" t="s">
        <v>725</v>
      </c>
      <c r="R251" s="180" t="s">
        <v>546</v>
      </c>
      <c r="S251" s="286" t="s">
        <v>717</v>
      </c>
      <c r="T251" s="191" t="s">
        <v>533</v>
      </c>
      <c r="U251" s="191" t="s">
        <v>724</v>
      </c>
      <c r="V251" s="288" t="s">
        <v>677</v>
      </c>
      <c r="W251" s="288" t="s">
        <v>526</v>
      </c>
      <c r="X251" s="191" t="s">
        <v>565</v>
      </c>
      <c r="Y251" s="191" t="s">
        <v>527</v>
      </c>
      <c r="Z251" s="314">
        <v>0.35416666666666669</v>
      </c>
      <c r="AA251" s="337" t="s">
        <v>721</v>
      </c>
      <c r="AB251" s="291" t="s">
        <v>706</v>
      </c>
      <c r="AC251" s="291"/>
      <c r="AD251" s="292" t="s">
        <v>588</v>
      </c>
      <c r="AE251" s="293" t="s">
        <v>587</v>
      </c>
      <c r="AF251" s="294" t="s">
        <v>541</v>
      </c>
      <c r="AG251" s="189">
        <v>13934</v>
      </c>
      <c r="AH251" s="189">
        <v>2929</v>
      </c>
      <c r="AI251" s="190" t="s">
        <v>540</v>
      </c>
      <c r="AJ251" s="191">
        <v>3</v>
      </c>
      <c r="AK251" s="191">
        <v>0</v>
      </c>
      <c r="AL251" s="174" t="s">
        <v>528</v>
      </c>
      <c r="AM251" s="191" t="s">
        <v>527</v>
      </c>
      <c r="AN251" s="191" t="s">
        <v>527</v>
      </c>
      <c r="AO251" s="191" t="s">
        <v>527</v>
      </c>
      <c r="AP251" s="191" t="s">
        <v>526</v>
      </c>
      <c r="AQ251" s="191" t="s">
        <v>526</v>
      </c>
      <c r="AR251" s="191" t="s">
        <v>526</v>
      </c>
      <c r="AS251" s="295" t="s">
        <v>559</v>
      </c>
      <c r="AT251" s="191" t="s">
        <v>527</v>
      </c>
      <c r="AU251" s="191" t="s">
        <v>527</v>
      </c>
      <c r="AV251" s="191" t="s">
        <v>527</v>
      </c>
      <c r="AW251" s="191" t="s">
        <v>527</v>
      </c>
      <c r="AX251" s="191" t="s">
        <v>527</v>
      </c>
      <c r="AY251" s="191" t="s">
        <v>524</v>
      </c>
      <c r="AZ251" s="191" t="s">
        <v>524</v>
      </c>
      <c r="BA251" s="296">
        <v>253</v>
      </c>
      <c r="BB251" s="296">
        <v>3</v>
      </c>
      <c r="BC251" s="297" t="s">
        <v>527</v>
      </c>
      <c r="BD251" s="191" t="s">
        <v>527</v>
      </c>
      <c r="BE251" s="191" t="s">
        <v>527</v>
      </c>
      <c r="BF251" s="191" t="s">
        <v>527</v>
      </c>
      <c r="BG251" s="191" t="s">
        <v>527</v>
      </c>
      <c r="BH251" s="191" t="s">
        <v>527</v>
      </c>
      <c r="BI251" s="191" t="s">
        <v>527</v>
      </c>
      <c r="BJ251" s="298" t="s">
        <v>527</v>
      </c>
      <c r="BK251" s="299" t="s">
        <v>523</v>
      </c>
      <c r="BL251" s="191" t="s">
        <v>523</v>
      </c>
      <c r="BM251" s="191" t="s">
        <v>539</v>
      </c>
      <c r="BN251" s="191" t="s">
        <v>523</v>
      </c>
      <c r="BO251" s="191" t="s">
        <v>539</v>
      </c>
      <c r="BP251" s="295" t="s">
        <v>523</v>
      </c>
    </row>
    <row r="252" spans="1:68" s="3" customFormat="1" ht="23.25" customHeight="1">
      <c r="A252" s="91">
        <v>23002</v>
      </c>
      <c r="B252" s="173" t="s">
        <v>28</v>
      </c>
      <c r="C252" s="174">
        <v>2025</v>
      </c>
      <c r="D252" s="175" t="s">
        <v>713</v>
      </c>
      <c r="E252" s="176" t="s">
        <v>701</v>
      </c>
      <c r="F252" s="176" t="s">
        <v>720</v>
      </c>
      <c r="G252" s="176" t="s">
        <v>723</v>
      </c>
      <c r="H252" s="168" t="s">
        <v>600</v>
      </c>
      <c r="I252" s="167">
        <v>1998</v>
      </c>
      <c r="J252" s="167"/>
      <c r="K252" s="177">
        <v>1997</v>
      </c>
      <c r="L252" s="177">
        <v>28</v>
      </c>
      <c r="M252" s="178" t="s">
        <v>563</v>
      </c>
      <c r="N252" s="179" t="s">
        <v>718</v>
      </c>
      <c r="O252" s="180" t="s">
        <v>666</v>
      </c>
      <c r="P252" s="371" t="s">
        <v>1635</v>
      </c>
      <c r="Q252" s="199" t="s">
        <v>722</v>
      </c>
      <c r="R252" s="171" t="s">
        <v>546</v>
      </c>
      <c r="S252" s="179" t="s">
        <v>717</v>
      </c>
      <c r="T252" s="168" t="s">
        <v>673</v>
      </c>
      <c r="U252" s="168" t="s">
        <v>707</v>
      </c>
      <c r="V252" s="183" t="s">
        <v>526</v>
      </c>
      <c r="W252" s="183" t="s">
        <v>526</v>
      </c>
      <c r="X252" s="168" t="s">
        <v>531</v>
      </c>
      <c r="Y252" s="168" t="s">
        <v>526</v>
      </c>
      <c r="Z252" s="184">
        <v>0.35416666666666669</v>
      </c>
      <c r="AA252" s="309" t="s">
        <v>721</v>
      </c>
      <c r="AB252" s="200" t="s">
        <v>706</v>
      </c>
      <c r="AC252" s="200"/>
      <c r="AD252" s="186" t="s">
        <v>588</v>
      </c>
      <c r="AE252" s="201" t="s">
        <v>587</v>
      </c>
      <c r="AF252" s="188" t="s">
        <v>541</v>
      </c>
      <c r="AG252" s="28">
        <v>945</v>
      </c>
      <c r="AH252" s="189">
        <v>749</v>
      </c>
      <c r="AI252" s="190" t="s">
        <v>686</v>
      </c>
      <c r="AJ252" s="191">
        <v>3</v>
      </c>
      <c r="AK252" s="191">
        <v>0</v>
      </c>
      <c r="AL252" s="178" t="s">
        <v>528</v>
      </c>
      <c r="AM252" s="191" t="s">
        <v>527</v>
      </c>
      <c r="AN252" s="168" t="s">
        <v>527</v>
      </c>
      <c r="AO252" s="168" t="s">
        <v>527</v>
      </c>
      <c r="AP252" s="168" t="s">
        <v>527</v>
      </c>
      <c r="AQ252" s="168" t="s">
        <v>527</v>
      </c>
      <c r="AR252" s="168" t="s">
        <v>526</v>
      </c>
      <c r="AS252" s="192" t="s">
        <v>559</v>
      </c>
      <c r="AT252" s="168" t="s">
        <v>527</v>
      </c>
      <c r="AU252" s="168" t="s">
        <v>527</v>
      </c>
      <c r="AV252" s="168" t="s">
        <v>527</v>
      </c>
      <c r="AW252" s="168" t="s">
        <v>527</v>
      </c>
      <c r="AX252" s="168" t="s">
        <v>527</v>
      </c>
      <c r="AY252" s="168" t="s">
        <v>524</v>
      </c>
      <c r="AZ252" s="168" t="s">
        <v>524</v>
      </c>
      <c r="BA252" s="193">
        <v>150</v>
      </c>
      <c r="BB252" s="193">
        <v>2</v>
      </c>
      <c r="BC252" s="194" t="s">
        <v>527</v>
      </c>
      <c r="BD252" s="168" t="s">
        <v>527</v>
      </c>
      <c r="BE252" s="168" t="s">
        <v>527</v>
      </c>
      <c r="BF252" s="168" t="s">
        <v>527</v>
      </c>
      <c r="BG252" s="168" t="s">
        <v>527</v>
      </c>
      <c r="BH252" s="168" t="s">
        <v>524</v>
      </c>
      <c r="BI252" s="168" t="s">
        <v>524</v>
      </c>
      <c r="BJ252" s="195" t="s">
        <v>527</v>
      </c>
      <c r="BK252" s="196" t="s">
        <v>523</v>
      </c>
      <c r="BL252" s="168" t="s">
        <v>523</v>
      </c>
      <c r="BM252" s="168" t="s">
        <v>523</v>
      </c>
      <c r="BN252" s="168" t="s">
        <v>523</v>
      </c>
      <c r="BO252" s="168" t="s">
        <v>539</v>
      </c>
      <c r="BP252" s="192" t="s">
        <v>523</v>
      </c>
    </row>
    <row r="253" spans="1:68" s="3" customFormat="1" ht="23.25" customHeight="1">
      <c r="A253" s="203">
        <v>23003</v>
      </c>
      <c r="B253" s="204" t="s">
        <v>16</v>
      </c>
      <c r="C253" s="205">
        <v>2025</v>
      </c>
      <c r="D253" s="206" t="s">
        <v>1200</v>
      </c>
      <c r="E253" s="207" t="s">
        <v>701</v>
      </c>
      <c r="F253" s="207" t="s">
        <v>720</v>
      </c>
      <c r="G253" s="207" t="s">
        <v>719</v>
      </c>
      <c r="H253" s="208" t="s">
        <v>600</v>
      </c>
      <c r="I253" s="209">
        <v>1986</v>
      </c>
      <c r="J253" s="209"/>
      <c r="K253" s="210">
        <v>1986</v>
      </c>
      <c r="L253" s="210">
        <v>39</v>
      </c>
      <c r="M253" s="211" t="s">
        <v>557</v>
      </c>
      <c r="N253" s="212" t="s">
        <v>718</v>
      </c>
      <c r="O253" s="213" t="s">
        <v>666</v>
      </c>
      <c r="P253" s="214">
        <v>1008</v>
      </c>
      <c r="Q253" s="372" t="s">
        <v>53</v>
      </c>
      <c r="R253" s="215" t="s">
        <v>526</v>
      </c>
      <c r="S253" s="212" t="s">
        <v>717</v>
      </c>
      <c r="T253" s="208" t="s">
        <v>673</v>
      </c>
      <c r="U253" s="208" t="s">
        <v>562</v>
      </c>
      <c r="V253" s="216" t="s">
        <v>526</v>
      </c>
      <c r="W253" s="216" t="s">
        <v>526</v>
      </c>
      <c r="X253" s="208" t="s">
        <v>633</v>
      </c>
      <c r="Y253" s="208" t="s">
        <v>526</v>
      </c>
      <c r="Z253" s="217">
        <v>0.35416666666666669</v>
      </c>
      <c r="AA253" s="217">
        <v>0.91666666666666663</v>
      </c>
      <c r="AB253" s="305" t="s">
        <v>706</v>
      </c>
      <c r="AC253" s="305"/>
      <c r="AD253" s="219" t="s">
        <v>588</v>
      </c>
      <c r="AE253" s="306" t="s">
        <v>587</v>
      </c>
      <c r="AF253" s="221" t="s">
        <v>541</v>
      </c>
      <c r="AG253" s="230">
        <v>6401</v>
      </c>
      <c r="AH253" s="222">
        <v>657.8</v>
      </c>
      <c r="AI253" s="223" t="s">
        <v>529</v>
      </c>
      <c r="AJ253" s="224">
        <v>2</v>
      </c>
      <c r="AK253" s="224">
        <v>0</v>
      </c>
      <c r="AL253" s="211" t="s">
        <v>528</v>
      </c>
      <c r="AM253" s="224" t="s">
        <v>527</v>
      </c>
      <c r="AN253" s="208" t="s">
        <v>527</v>
      </c>
      <c r="AO253" s="208" t="s">
        <v>527</v>
      </c>
      <c r="AP253" s="208" t="s">
        <v>527</v>
      </c>
      <c r="AQ253" s="208" t="s">
        <v>526</v>
      </c>
      <c r="AR253" s="208" t="s">
        <v>526</v>
      </c>
      <c r="AS253" s="225" t="s">
        <v>585</v>
      </c>
      <c r="AT253" s="208" t="s">
        <v>527</v>
      </c>
      <c r="AU253" s="208" t="s">
        <v>527</v>
      </c>
      <c r="AV253" s="208" t="s">
        <v>527</v>
      </c>
      <c r="AW253" s="208" t="s">
        <v>527</v>
      </c>
      <c r="AX253" s="208" t="s">
        <v>527</v>
      </c>
      <c r="AY253" s="208" t="s">
        <v>524</v>
      </c>
      <c r="AZ253" s="208" t="s">
        <v>524</v>
      </c>
      <c r="BA253" s="226">
        <v>47</v>
      </c>
      <c r="BB253" s="226">
        <v>2</v>
      </c>
      <c r="BC253" s="227" t="s">
        <v>526</v>
      </c>
      <c r="BD253" s="208" t="s">
        <v>526</v>
      </c>
      <c r="BE253" s="208" t="s">
        <v>526</v>
      </c>
      <c r="BF253" s="208" t="s">
        <v>524</v>
      </c>
      <c r="BG253" s="208" t="s">
        <v>527</v>
      </c>
      <c r="BH253" s="208" t="s">
        <v>524</v>
      </c>
      <c r="BI253" s="208" t="s">
        <v>527</v>
      </c>
      <c r="BJ253" s="228" t="s">
        <v>527</v>
      </c>
      <c r="BK253" s="229" t="s">
        <v>539</v>
      </c>
      <c r="BL253" s="208" t="s">
        <v>539</v>
      </c>
      <c r="BM253" s="208" t="s">
        <v>523</v>
      </c>
      <c r="BN253" s="208" t="s">
        <v>523</v>
      </c>
      <c r="BO253" s="208" t="s">
        <v>539</v>
      </c>
      <c r="BP253" s="225" t="s">
        <v>523</v>
      </c>
    </row>
    <row r="254" spans="1:68" s="3" customFormat="1" ht="39.75" customHeight="1">
      <c r="A254" s="231">
        <v>24001</v>
      </c>
      <c r="B254" s="232" t="s">
        <v>145</v>
      </c>
      <c r="C254" s="233">
        <v>2025</v>
      </c>
      <c r="D254" s="234" t="s">
        <v>1636</v>
      </c>
      <c r="E254" s="235" t="s">
        <v>701</v>
      </c>
      <c r="F254" s="235" t="s">
        <v>700</v>
      </c>
      <c r="G254" s="235" t="s">
        <v>716</v>
      </c>
      <c r="H254" s="236" t="s">
        <v>550</v>
      </c>
      <c r="I254" s="237">
        <v>1999</v>
      </c>
      <c r="J254" s="237"/>
      <c r="K254" s="237">
        <v>1966</v>
      </c>
      <c r="L254" s="237">
        <v>59</v>
      </c>
      <c r="M254" s="233" t="s">
        <v>548</v>
      </c>
      <c r="N254" s="238" t="s">
        <v>711</v>
      </c>
      <c r="O254" s="239" t="s">
        <v>534</v>
      </c>
      <c r="P254" s="319"/>
      <c r="Q254" s="239"/>
      <c r="R254" s="239" t="s">
        <v>546</v>
      </c>
      <c r="S254" s="238" t="s">
        <v>708</v>
      </c>
      <c r="T254" s="236" t="s">
        <v>533</v>
      </c>
      <c r="U254" s="236" t="s">
        <v>698</v>
      </c>
      <c r="V254" s="241" t="s">
        <v>715</v>
      </c>
      <c r="W254" s="241" t="s">
        <v>526</v>
      </c>
      <c r="X254" s="236" t="s">
        <v>633</v>
      </c>
      <c r="Y254" s="236" t="s">
        <v>526</v>
      </c>
      <c r="Z254" s="242">
        <v>0.35416666666666669</v>
      </c>
      <c r="AA254" s="242">
        <v>0.91666666666666663</v>
      </c>
      <c r="AB254" s="328"/>
      <c r="AC254" s="328"/>
      <c r="AD254" s="244" t="s">
        <v>588</v>
      </c>
      <c r="AE254" s="329"/>
      <c r="AF254" s="246" t="s">
        <v>541</v>
      </c>
      <c r="AG254" s="247">
        <v>2695.47</v>
      </c>
      <c r="AH254" s="247">
        <v>2494</v>
      </c>
      <c r="AI254" s="248" t="s">
        <v>592</v>
      </c>
      <c r="AJ254" s="236">
        <v>3</v>
      </c>
      <c r="AK254" s="236">
        <v>1</v>
      </c>
      <c r="AL254" s="233" t="s">
        <v>553</v>
      </c>
      <c r="AM254" s="236" t="s">
        <v>524</v>
      </c>
      <c r="AN254" s="236" t="s">
        <v>527</v>
      </c>
      <c r="AO254" s="236" t="s">
        <v>527</v>
      </c>
      <c r="AP254" s="236" t="s">
        <v>526</v>
      </c>
      <c r="AQ254" s="236" t="s">
        <v>526</v>
      </c>
      <c r="AR254" s="236" t="s">
        <v>526</v>
      </c>
      <c r="AS254" s="249" t="s">
        <v>559</v>
      </c>
      <c r="AT254" s="236" t="s">
        <v>527</v>
      </c>
      <c r="AU254" s="236" t="s">
        <v>524</v>
      </c>
      <c r="AV254" s="236" t="s">
        <v>527</v>
      </c>
      <c r="AW254" s="236" t="s">
        <v>527</v>
      </c>
      <c r="AX254" s="236" t="s">
        <v>527</v>
      </c>
      <c r="AY254" s="236" t="s">
        <v>524</v>
      </c>
      <c r="AZ254" s="236" t="s">
        <v>524</v>
      </c>
      <c r="BA254" s="250" t="s">
        <v>1637</v>
      </c>
      <c r="BB254" s="250">
        <v>3</v>
      </c>
      <c r="BC254" s="251" t="s">
        <v>527</v>
      </c>
      <c r="BD254" s="236" t="s">
        <v>527</v>
      </c>
      <c r="BE254" s="236" t="s">
        <v>527</v>
      </c>
      <c r="BF254" s="236" t="s">
        <v>524</v>
      </c>
      <c r="BG254" s="236" t="s">
        <v>527</v>
      </c>
      <c r="BH254" s="236" t="s">
        <v>527</v>
      </c>
      <c r="BI254" s="236" t="s">
        <v>527</v>
      </c>
      <c r="BJ254" s="252" t="s">
        <v>527</v>
      </c>
      <c r="BK254" s="253" t="s">
        <v>523</v>
      </c>
      <c r="BL254" s="236" t="s">
        <v>539</v>
      </c>
      <c r="BM254" s="236" t="s">
        <v>523</v>
      </c>
      <c r="BN254" s="236" t="s">
        <v>523</v>
      </c>
      <c r="BO254" s="236" t="s">
        <v>523</v>
      </c>
      <c r="BP254" s="249" t="s">
        <v>523</v>
      </c>
    </row>
    <row r="255" spans="1:68" s="3" customFormat="1" ht="23.25" customHeight="1">
      <c r="A255" s="91">
        <v>24003</v>
      </c>
      <c r="B255" s="173" t="s">
        <v>311</v>
      </c>
      <c r="C255" s="174">
        <v>2025</v>
      </c>
      <c r="D255" s="175" t="s">
        <v>1560</v>
      </c>
      <c r="E255" s="176" t="s">
        <v>701</v>
      </c>
      <c r="F255" s="176" t="s">
        <v>700</v>
      </c>
      <c r="G255" s="176" t="s">
        <v>714</v>
      </c>
      <c r="H255" s="168" t="s">
        <v>550</v>
      </c>
      <c r="I255" s="167">
        <v>1972</v>
      </c>
      <c r="J255" s="167"/>
      <c r="K255" s="177">
        <v>1972</v>
      </c>
      <c r="L255" s="177">
        <v>53</v>
      </c>
      <c r="M255" s="178" t="s">
        <v>557</v>
      </c>
      <c r="N255" s="179" t="s">
        <v>711</v>
      </c>
      <c r="O255" s="180" t="s">
        <v>581</v>
      </c>
      <c r="P255" s="181"/>
      <c r="Q255" s="182"/>
      <c r="R255" s="171" t="s">
        <v>526</v>
      </c>
      <c r="S255" s="179" t="s">
        <v>708</v>
      </c>
      <c r="T255" s="168" t="s">
        <v>673</v>
      </c>
      <c r="U255" s="168" t="s">
        <v>562</v>
      </c>
      <c r="V255" s="183" t="s">
        <v>526</v>
      </c>
      <c r="W255" s="183" t="s">
        <v>526</v>
      </c>
      <c r="X255" s="168" t="s">
        <v>526</v>
      </c>
      <c r="Y255" s="168" t="s">
        <v>526</v>
      </c>
      <c r="Z255" s="184">
        <v>0.375</v>
      </c>
      <c r="AA255" s="184">
        <v>0.91666666666666663</v>
      </c>
      <c r="AB255" s="185"/>
      <c r="AC255" s="185"/>
      <c r="AD255" s="186" t="s">
        <v>588</v>
      </c>
      <c r="AE255" s="187"/>
      <c r="AF255" s="188" t="s">
        <v>541</v>
      </c>
      <c r="AG255" s="28">
        <v>2400</v>
      </c>
      <c r="AH255" s="189">
        <v>1795.28</v>
      </c>
      <c r="AI255" s="190" t="s">
        <v>529</v>
      </c>
      <c r="AJ255" s="191">
        <v>2</v>
      </c>
      <c r="AK255" s="191">
        <v>1</v>
      </c>
      <c r="AL255" s="178" t="s">
        <v>553</v>
      </c>
      <c r="AM255" s="191" t="s">
        <v>524</v>
      </c>
      <c r="AN255" s="168" t="s">
        <v>527</v>
      </c>
      <c r="AO255" s="168" t="s">
        <v>527</v>
      </c>
      <c r="AP255" s="168" t="s">
        <v>527</v>
      </c>
      <c r="AQ255" s="168" t="s">
        <v>527</v>
      </c>
      <c r="AR255" s="168" t="s">
        <v>526</v>
      </c>
      <c r="AS255" s="192" t="s">
        <v>585</v>
      </c>
      <c r="AT255" s="168" t="s">
        <v>524</v>
      </c>
      <c r="AU255" s="168" t="s">
        <v>524</v>
      </c>
      <c r="AV255" s="168" t="s">
        <v>524</v>
      </c>
      <c r="AW255" s="168" t="s">
        <v>527</v>
      </c>
      <c r="AX255" s="168" t="s">
        <v>524</v>
      </c>
      <c r="AY255" s="168" t="s">
        <v>524</v>
      </c>
      <c r="AZ255" s="168" t="s">
        <v>524</v>
      </c>
      <c r="BA255" s="193">
        <v>40</v>
      </c>
      <c r="BB255" s="193">
        <v>2</v>
      </c>
      <c r="BC255" s="194" t="s">
        <v>524</v>
      </c>
      <c r="BD255" s="168" t="s">
        <v>527</v>
      </c>
      <c r="BE255" s="168" t="s">
        <v>524</v>
      </c>
      <c r="BF255" s="168" t="s">
        <v>527</v>
      </c>
      <c r="BG255" s="168" t="s">
        <v>524</v>
      </c>
      <c r="BH255" s="168" t="s">
        <v>524</v>
      </c>
      <c r="BI255" s="168" t="s">
        <v>524</v>
      </c>
      <c r="BJ255" s="195" t="s">
        <v>527</v>
      </c>
      <c r="BK255" s="196" t="s">
        <v>539</v>
      </c>
      <c r="BL255" s="168" t="s">
        <v>539</v>
      </c>
      <c r="BM255" s="168" t="s">
        <v>523</v>
      </c>
      <c r="BN255" s="168" t="s">
        <v>523</v>
      </c>
      <c r="BO255" s="168" t="s">
        <v>539</v>
      </c>
      <c r="BP255" s="192" t="s">
        <v>523</v>
      </c>
    </row>
    <row r="256" spans="1:68" s="3" customFormat="1" ht="21" customHeight="1">
      <c r="A256" s="91">
        <v>24002</v>
      </c>
      <c r="B256" s="173" t="s">
        <v>27</v>
      </c>
      <c r="C256" s="174">
        <v>2025</v>
      </c>
      <c r="D256" s="175" t="s">
        <v>713</v>
      </c>
      <c r="E256" s="176" t="s">
        <v>701</v>
      </c>
      <c r="F256" s="176" t="s">
        <v>700</v>
      </c>
      <c r="G256" s="176" t="s">
        <v>712</v>
      </c>
      <c r="H256" s="168" t="s">
        <v>600</v>
      </c>
      <c r="I256" s="167">
        <v>1998</v>
      </c>
      <c r="J256" s="167"/>
      <c r="K256" s="177">
        <v>1997</v>
      </c>
      <c r="L256" s="177">
        <v>28</v>
      </c>
      <c r="M256" s="178" t="s">
        <v>563</v>
      </c>
      <c r="N256" s="179" t="s">
        <v>711</v>
      </c>
      <c r="O256" s="180" t="s">
        <v>666</v>
      </c>
      <c r="P256" s="371" t="s">
        <v>710</v>
      </c>
      <c r="Q256" s="199" t="s">
        <v>709</v>
      </c>
      <c r="R256" s="171" t="s">
        <v>546</v>
      </c>
      <c r="S256" s="179" t="s">
        <v>708</v>
      </c>
      <c r="T256" s="168" t="s">
        <v>673</v>
      </c>
      <c r="U256" s="168" t="s">
        <v>707</v>
      </c>
      <c r="V256" s="183" t="s">
        <v>526</v>
      </c>
      <c r="W256" s="183" t="s">
        <v>526</v>
      </c>
      <c r="X256" s="191" t="s">
        <v>531</v>
      </c>
      <c r="Y256" s="168" t="s">
        <v>526</v>
      </c>
      <c r="Z256" s="184">
        <v>0.35416666666666669</v>
      </c>
      <c r="AA256" s="184">
        <v>0.91666666666666663</v>
      </c>
      <c r="AB256" s="200" t="s">
        <v>706</v>
      </c>
      <c r="AC256" s="185"/>
      <c r="AD256" s="186" t="s">
        <v>588</v>
      </c>
      <c r="AE256" s="201" t="s">
        <v>587</v>
      </c>
      <c r="AF256" s="188" t="s">
        <v>530</v>
      </c>
      <c r="AG256" s="28">
        <v>2149</v>
      </c>
      <c r="AH256" s="189">
        <v>1703.57</v>
      </c>
      <c r="AI256" s="190" t="s">
        <v>529</v>
      </c>
      <c r="AJ256" s="191">
        <v>3</v>
      </c>
      <c r="AK256" s="191">
        <v>0</v>
      </c>
      <c r="AL256" s="178" t="s">
        <v>528</v>
      </c>
      <c r="AM256" s="191" t="s">
        <v>527</v>
      </c>
      <c r="AN256" s="168" t="s">
        <v>527</v>
      </c>
      <c r="AO256" s="168" t="s">
        <v>527</v>
      </c>
      <c r="AP256" s="168" t="s">
        <v>527</v>
      </c>
      <c r="AQ256" s="168" t="s">
        <v>526</v>
      </c>
      <c r="AR256" s="168" t="s">
        <v>526</v>
      </c>
      <c r="AS256" s="192" t="s">
        <v>559</v>
      </c>
      <c r="AT256" s="168" t="s">
        <v>527</v>
      </c>
      <c r="AU256" s="168" t="s">
        <v>524</v>
      </c>
      <c r="AV256" s="168" t="s">
        <v>527</v>
      </c>
      <c r="AW256" s="168" t="s">
        <v>527</v>
      </c>
      <c r="AX256" s="168" t="s">
        <v>527</v>
      </c>
      <c r="AY256" s="168" t="s">
        <v>524</v>
      </c>
      <c r="AZ256" s="168" t="s">
        <v>524</v>
      </c>
      <c r="BA256" s="179" t="s">
        <v>705</v>
      </c>
      <c r="BB256" s="179" t="s">
        <v>705</v>
      </c>
      <c r="BC256" s="194" t="s">
        <v>527</v>
      </c>
      <c r="BD256" s="168" t="s">
        <v>527</v>
      </c>
      <c r="BE256" s="168" t="s">
        <v>527</v>
      </c>
      <c r="BF256" s="168" t="s">
        <v>527</v>
      </c>
      <c r="BG256" s="168" t="s">
        <v>527</v>
      </c>
      <c r="BH256" s="168" t="s">
        <v>524</v>
      </c>
      <c r="BI256" s="168" t="s">
        <v>524</v>
      </c>
      <c r="BJ256" s="195" t="s">
        <v>524</v>
      </c>
      <c r="BK256" s="196" t="s">
        <v>523</v>
      </c>
      <c r="BL256" s="168" t="s">
        <v>523</v>
      </c>
      <c r="BM256" s="168" t="s">
        <v>523</v>
      </c>
      <c r="BN256" s="168" t="s">
        <v>523</v>
      </c>
      <c r="BO256" s="168" t="s">
        <v>539</v>
      </c>
      <c r="BP256" s="192" t="s">
        <v>523</v>
      </c>
    </row>
    <row r="257" spans="1:68" s="3" customFormat="1" ht="38.25" customHeight="1">
      <c r="A257" s="91">
        <v>24006</v>
      </c>
      <c r="B257" s="173" t="s">
        <v>143</v>
      </c>
      <c r="C257" s="174">
        <v>2025</v>
      </c>
      <c r="D257" s="175" t="s">
        <v>704</v>
      </c>
      <c r="E257" s="176" t="s">
        <v>701</v>
      </c>
      <c r="F257" s="176" t="s">
        <v>700</v>
      </c>
      <c r="G257" s="176" t="s">
        <v>573</v>
      </c>
      <c r="H257" s="168" t="s">
        <v>600</v>
      </c>
      <c r="I257" s="167">
        <v>1980</v>
      </c>
      <c r="J257" s="167"/>
      <c r="K257" s="177">
        <v>1981</v>
      </c>
      <c r="L257" s="177">
        <v>44</v>
      </c>
      <c r="M257" s="178" t="s">
        <v>548</v>
      </c>
      <c r="N257" s="179" t="s">
        <v>699</v>
      </c>
      <c r="O257" s="180" t="s">
        <v>556</v>
      </c>
      <c r="P257" s="181"/>
      <c r="Q257" s="171"/>
      <c r="R257" s="171" t="s">
        <v>526</v>
      </c>
      <c r="S257" s="179"/>
      <c r="T257" s="168" t="s">
        <v>533</v>
      </c>
      <c r="U257" s="168" t="s">
        <v>698</v>
      </c>
      <c r="V257" s="183" t="s">
        <v>526</v>
      </c>
      <c r="W257" s="183" t="s">
        <v>526</v>
      </c>
      <c r="X257" s="168" t="s">
        <v>526</v>
      </c>
      <c r="Y257" s="168" t="s">
        <v>526</v>
      </c>
      <c r="Z257" s="309" t="s">
        <v>526</v>
      </c>
      <c r="AA257" s="309" t="s">
        <v>526</v>
      </c>
      <c r="AB257" s="185" t="s">
        <v>523</v>
      </c>
      <c r="AC257" s="185" t="s">
        <v>523</v>
      </c>
      <c r="AD257" s="186" t="s">
        <v>523</v>
      </c>
      <c r="AE257" s="187" t="s">
        <v>523</v>
      </c>
      <c r="AF257" s="188" t="s">
        <v>703</v>
      </c>
      <c r="AG257" s="28">
        <v>300</v>
      </c>
      <c r="AH257" s="189">
        <v>271.11</v>
      </c>
      <c r="AI257" s="190" t="s">
        <v>540</v>
      </c>
      <c r="AJ257" s="191">
        <v>1</v>
      </c>
      <c r="AK257" s="191">
        <v>0</v>
      </c>
      <c r="AL257" s="178" t="s">
        <v>553</v>
      </c>
      <c r="AM257" s="191" t="s">
        <v>524</v>
      </c>
      <c r="AN257" s="168" t="s">
        <v>527</v>
      </c>
      <c r="AO257" s="168" t="s">
        <v>527</v>
      </c>
      <c r="AP257" s="168" t="s">
        <v>526</v>
      </c>
      <c r="AQ257" s="168" t="s">
        <v>526</v>
      </c>
      <c r="AR257" s="168" t="s">
        <v>526</v>
      </c>
      <c r="AS257" s="192" t="s">
        <v>585</v>
      </c>
      <c r="AT257" s="168" t="s">
        <v>524</v>
      </c>
      <c r="AU257" s="168" t="s">
        <v>527</v>
      </c>
      <c r="AV257" s="168" t="s">
        <v>527</v>
      </c>
      <c r="AW257" s="168" t="s">
        <v>527</v>
      </c>
      <c r="AX257" s="168" t="s">
        <v>524</v>
      </c>
      <c r="AY257" s="168" t="s">
        <v>524</v>
      </c>
      <c r="AZ257" s="168" t="s">
        <v>524</v>
      </c>
      <c r="BA257" s="193">
        <v>3</v>
      </c>
      <c r="BB257" s="193">
        <v>0</v>
      </c>
      <c r="BC257" s="194" t="s">
        <v>526</v>
      </c>
      <c r="BD257" s="168" t="s">
        <v>524</v>
      </c>
      <c r="BE257" s="168" t="s">
        <v>526</v>
      </c>
      <c r="BF257" s="168" t="s">
        <v>524</v>
      </c>
      <c r="BG257" s="168" t="s">
        <v>524</v>
      </c>
      <c r="BH257" s="168" t="s">
        <v>524</v>
      </c>
      <c r="BI257" s="168" t="s">
        <v>524</v>
      </c>
      <c r="BJ257" s="195" t="s">
        <v>524</v>
      </c>
      <c r="BK257" s="196" t="s">
        <v>523</v>
      </c>
      <c r="BL257" s="168" t="s">
        <v>523</v>
      </c>
      <c r="BM257" s="168" t="s">
        <v>523</v>
      </c>
      <c r="BN257" s="168" t="s">
        <v>523</v>
      </c>
      <c r="BO257" s="168" t="s">
        <v>523</v>
      </c>
      <c r="BP257" s="192" t="s">
        <v>523</v>
      </c>
    </row>
    <row r="258" spans="1:68" s="3" customFormat="1" ht="34.5" customHeight="1">
      <c r="A258" s="255">
        <v>24005</v>
      </c>
      <c r="B258" s="256" t="s">
        <v>144</v>
      </c>
      <c r="C258" s="257">
        <v>2025</v>
      </c>
      <c r="D258" s="258" t="s">
        <v>702</v>
      </c>
      <c r="E258" s="259" t="s">
        <v>701</v>
      </c>
      <c r="F258" s="259" t="s">
        <v>700</v>
      </c>
      <c r="G258" s="259" t="s">
        <v>573</v>
      </c>
      <c r="H258" s="260" t="s">
        <v>600</v>
      </c>
      <c r="I258" s="261">
        <v>1969</v>
      </c>
      <c r="J258" s="261"/>
      <c r="K258" s="262">
        <v>1961</v>
      </c>
      <c r="L258" s="262">
        <v>64</v>
      </c>
      <c r="M258" s="263" t="s">
        <v>548</v>
      </c>
      <c r="N258" s="264" t="s">
        <v>699</v>
      </c>
      <c r="O258" s="265" t="s">
        <v>556</v>
      </c>
      <c r="P258" s="310"/>
      <c r="Q258" s="268"/>
      <c r="R258" s="268" t="s">
        <v>526</v>
      </c>
      <c r="S258" s="264"/>
      <c r="T258" s="260" t="s">
        <v>533</v>
      </c>
      <c r="U258" s="260" t="s">
        <v>698</v>
      </c>
      <c r="V258" s="269" t="s">
        <v>526</v>
      </c>
      <c r="W258" s="269" t="s">
        <v>526</v>
      </c>
      <c r="X258" s="260" t="s">
        <v>531</v>
      </c>
      <c r="Y258" s="260" t="s">
        <v>526</v>
      </c>
      <c r="Z258" s="373" t="s">
        <v>526</v>
      </c>
      <c r="AA258" s="373" t="s">
        <v>526</v>
      </c>
      <c r="AB258" s="312" t="s">
        <v>523</v>
      </c>
      <c r="AC258" s="312" t="s">
        <v>523</v>
      </c>
      <c r="AD258" s="272" t="s">
        <v>523</v>
      </c>
      <c r="AE258" s="336" t="s">
        <v>523</v>
      </c>
      <c r="AF258" s="274" t="s">
        <v>530</v>
      </c>
      <c r="AG258" s="275">
        <v>1489</v>
      </c>
      <c r="AH258" s="276">
        <v>263</v>
      </c>
      <c r="AI258" s="277" t="s">
        <v>601</v>
      </c>
      <c r="AJ258" s="278">
        <v>1</v>
      </c>
      <c r="AK258" s="278">
        <v>0</v>
      </c>
      <c r="AL258" s="263" t="s">
        <v>553</v>
      </c>
      <c r="AM258" s="278" t="s">
        <v>524</v>
      </c>
      <c r="AN258" s="260" t="s">
        <v>527</v>
      </c>
      <c r="AO258" s="260" t="s">
        <v>527</v>
      </c>
      <c r="AP258" s="260" t="s">
        <v>526</v>
      </c>
      <c r="AQ258" s="260" t="s">
        <v>526</v>
      </c>
      <c r="AR258" s="260" t="s">
        <v>526</v>
      </c>
      <c r="AS258" s="279" t="s">
        <v>585</v>
      </c>
      <c r="AT258" s="260" t="s">
        <v>524</v>
      </c>
      <c r="AU258" s="260" t="s">
        <v>524</v>
      </c>
      <c r="AV258" s="260" t="s">
        <v>524</v>
      </c>
      <c r="AW258" s="260" t="s">
        <v>524</v>
      </c>
      <c r="AX258" s="260" t="s">
        <v>524</v>
      </c>
      <c r="AY258" s="260" t="s">
        <v>524</v>
      </c>
      <c r="AZ258" s="260" t="s">
        <v>524</v>
      </c>
      <c r="BA258" s="280">
        <v>0</v>
      </c>
      <c r="BB258" s="280">
        <v>0</v>
      </c>
      <c r="BC258" s="281" t="s">
        <v>526</v>
      </c>
      <c r="BD258" s="260" t="s">
        <v>524</v>
      </c>
      <c r="BE258" s="260" t="s">
        <v>526</v>
      </c>
      <c r="BF258" s="260" t="s">
        <v>524</v>
      </c>
      <c r="BG258" s="260" t="s">
        <v>524</v>
      </c>
      <c r="BH258" s="260" t="s">
        <v>524</v>
      </c>
      <c r="BI258" s="260" t="s">
        <v>524</v>
      </c>
      <c r="BJ258" s="282" t="s">
        <v>524</v>
      </c>
      <c r="BK258" s="283" t="s">
        <v>523</v>
      </c>
      <c r="BL258" s="260" t="s">
        <v>523</v>
      </c>
      <c r="BM258" s="260" t="s">
        <v>523</v>
      </c>
      <c r="BN258" s="260" t="s">
        <v>523</v>
      </c>
      <c r="BO258" s="260" t="s">
        <v>523</v>
      </c>
      <c r="BP258" s="279" t="s">
        <v>523</v>
      </c>
    </row>
    <row r="259" spans="1:68" s="3" customFormat="1" ht="23.25" customHeight="1">
      <c r="A259" s="374">
        <v>25001</v>
      </c>
      <c r="B259" s="375" t="s">
        <v>5</v>
      </c>
      <c r="C259" s="205">
        <v>2025</v>
      </c>
      <c r="D259" s="206" t="s">
        <v>1638</v>
      </c>
      <c r="E259" s="207" t="s">
        <v>697</v>
      </c>
      <c r="F259" s="207" t="s">
        <v>697</v>
      </c>
      <c r="G259" s="207" t="s">
        <v>5</v>
      </c>
      <c r="H259" s="224" t="s">
        <v>600</v>
      </c>
      <c r="I259" s="210">
        <v>1985</v>
      </c>
      <c r="J259" s="210"/>
      <c r="K259" s="210">
        <v>1985</v>
      </c>
      <c r="L259" s="210">
        <v>40</v>
      </c>
      <c r="M259" s="205" t="s">
        <v>684</v>
      </c>
      <c r="N259" s="376" t="s">
        <v>696</v>
      </c>
      <c r="O259" s="213" t="s">
        <v>534</v>
      </c>
      <c r="P259" s="377"/>
      <c r="Q259" s="213"/>
      <c r="R259" s="213" t="s">
        <v>526</v>
      </c>
      <c r="S259" s="376"/>
      <c r="T259" s="224" t="s">
        <v>533</v>
      </c>
      <c r="U259" s="224" t="s">
        <v>562</v>
      </c>
      <c r="V259" s="378" t="s">
        <v>526</v>
      </c>
      <c r="W259" s="378" t="s">
        <v>555</v>
      </c>
      <c r="X259" s="224" t="s">
        <v>565</v>
      </c>
      <c r="Y259" s="224" t="s">
        <v>526</v>
      </c>
      <c r="Z259" s="379">
        <v>0.375</v>
      </c>
      <c r="AA259" s="379">
        <v>0.70833333333333337</v>
      </c>
      <c r="AB259" s="380" t="s">
        <v>689</v>
      </c>
      <c r="AC259" s="380"/>
      <c r="AD259" s="381" t="s">
        <v>695</v>
      </c>
      <c r="AE259" s="382" t="s">
        <v>587</v>
      </c>
      <c r="AF259" s="383" t="s">
        <v>530</v>
      </c>
      <c r="AG259" s="222">
        <v>621</v>
      </c>
      <c r="AH259" s="222">
        <v>483.79</v>
      </c>
      <c r="AI259" s="223" t="s">
        <v>540</v>
      </c>
      <c r="AJ259" s="224">
        <v>1</v>
      </c>
      <c r="AK259" s="224">
        <v>0</v>
      </c>
      <c r="AL259" s="205" t="s">
        <v>528</v>
      </c>
      <c r="AM259" s="224" t="s">
        <v>527</v>
      </c>
      <c r="AN259" s="224" t="s">
        <v>527</v>
      </c>
      <c r="AO259" s="224" t="s">
        <v>527</v>
      </c>
      <c r="AP259" s="224" t="s">
        <v>527</v>
      </c>
      <c r="AQ259" s="224" t="s">
        <v>526</v>
      </c>
      <c r="AR259" s="224" t="s">
        <v>526</v>
      </c>
      <c r="AS259" s="384" t="s">
        <v>585</v>
      </c>
      <c r="AT259" s="224" t="s">
        <v>524</v>
      </c>
      <c r="AU259" s="224" t="s">
        <v>524</v>
      </c>
      <c r="AV259" s="224" t="s">
        <v>527</v>
      </c>
      <c r="AW259" s="224" t="s">
        <v>527</v>
      </c>
      <c r="AX259" s="224" t="s">
        <v>524</v>
      </c>
      <c r="AY259" s="224" t="s">
        <v>524</v>
      </c>
      <c r="AZ259" s="224" t="s">
        <v>524</v>
      </c>
      <c r="BA259" s="385">
        <v>20</v>
      </c>
      <c r="BB259" s="385">
        <v>0</v>
      </c>
      <c r="BC259" s="386" t="s">
        <v>526</v>
      </c>
      <c r="BD259" s="224" t="s">
        <v>526</v>
      </c>
      <c r="BE259" s="224" t="s">
        <v>526</v>
      </c>
      <c r="BF259" s="224" t="s">
        <v>527</v>
      </c>
      <c r="BG259" s="224" t="s">
        <v>527</v>
      </c>
      <c r="BH259" s="224" t="s">
        <v>524</v>
      </c>
      <c r="BI259" s="224" t="s">
        <v>524</v>
      </c>
      <c r="BJ259" s="387" t="s">
        <v>527</v>
      </c>
      <c r="BK259" s="388" t="s">
        <v>523</v>
      </c>
      <c r="BL259" s="224" t="s">
        <v>523</v>
      </c>
      <c r="BM259" s="224" t="s">
        <v>523</v>
      </c>
      <c r="BN259" s="224" t="s">
        <v>523</v>
      </c>
      <c r="BO259" s="224" t="s">
        <v>539</v>
      </c>
      <c r="BP259" s="384" t="s">
        <v>523</v>
      </c>
    </row>
    <row r="260" spans="1:68" s="3" customFormat="1" ht="23.25" customHeight="1">
      <c r="A260" s="231">
        <v>26001</v>
      </c>
      <c r="B260" s="232" t="s">
        <v>694</v>
      </c>
      <c r="C260" s="233">
        <v>2025</v>
      </c>
      <c r="D260" s="234" t="s">
        <v>693</v>
      </c>
      <c r="E260" s="235" t="s">
        <v>654</v>
      </c>
      <c r="F260" s="235" t="s">
        <v>668</v>
      </c>
      <c r="G260" s="235" t="s">
        <v>675</v>
      </c>
      <c r="H260" s="236" t="s">
        <v>600</v>
      </c>
      <c r="I260" s="237">
        <v>1967</v>
      </c>
      <c r="J260" s="237"/>
      <c r="K260" s="237">
        <v>2021</v>
      </c>
      <c r="L260" s="237">
        <v>4</v>
      </c>
      <c r="M260" s="233" t="s">
        <v>595</v>
      </c>
      <c r="N260" s="238" t="s">
        <v>667</v>
      </c>
      <c r="O260" s="239" t="s">
        <v>556</v>
      </c>
      <c r="P260" s="319"/>
      <c r="Q260" s="239"/>
      <c r="R260" s="239" t="s">
        <v>526</v>
      </c>
      <c r="S260" s="238" t="s">
        <v>692</v>
      </c>
      <c r="T260" s="236" t="s">
        <v>571</v>
      </c>
      <c r="U260" s="236" t="s">
        <v>670</v>
      </c>
      <c r="V260" s="241" t="s">
        <v>655</v>
      </c>
      <c r="W260" s="241" t="s">
        <v>526</v>
      </c>
      <c r="X260" s="236" t="s">
        <v>565</v>
      </c>
      <c r="Y260" s="236" t="s">
        <v>527</v>
      </c>
      <c r="Z260" s="327" t="s">
        <v>526</v>
      </c>
      <c r="AA260" s="327" t="s">
        <v>526</v>
      </c>
      <c r="AB260" s="328" t="s">
        <v>663</v>
      </c>
      <c r="AC260" s="243"/>
      <c r="AD260" s="244" t="s">
        <v>588</v>
      </c>
      <c r="AE260" s="245" t="s">
        <v>587</v>
      </c>
      <c r="AF260" s="246" t="s">
        <v>570</v>
      </c>
      <c r="AG260" s="247">
        <v>8449.9</v>
      </c>
      <c r="AH260" s="247">
        <v>16231.019999999999</v>
      </c>
      <c r="AI260" s="248" t="s">
        <v>540</v>
      </c>
      <c r="AJ260" s="236">
        <v>6</v>
      </c>
      <c r="AK260" s="236">
        <v>1</v>
      </c>
      <c r="AL260" s="233" t="s">
        <v>528</v>
      </c>
      <c r="AM260" s="236" t="s">
        <v>527</v>
      </c>
      <c r="AN260" s="236" t="s">
        <v>527</v>
      </c>
      <c r="AO260" s="236" t="s">
        <v>527</v>
      </c>
      <c r="AP260" s="236" t="s">
        <v>526</v>
      </c>
      <c r="AQ260" s="236" t="s">
        <v>527</v>
      </c>
      <c r="AR260" s="236" t="s">
        <v>526</v>
      </c>
      <c r="AS260" s="249" t="s">
        <v>559</v>
      </c>
      <c r="AT260" s="236" t="s">
        <v>568</v>
      </c>
      <c r="AU260" s="236" t="s">
        <v>568</v>
      </c>
      <c r="AV260" s="236" t="s">
        <v>568</v>
      </c>
      <c r="AW260" s="236" t="s">
        <v>568</v>
      </c>
      <c r="AX260" s="236" t="s">
        <v>568</v>
      </c>
      <c r="AY260" s="236" t="s">
        <v>568</v>
      </c>
      <c r="AZ260" s="236" t="s">
        <v>524</v>
      </c>
      <c r="BA260" s="250">
        <v>170</v>
      </c>
      <c r="BB260" s="250">
        <v>3</v>
      </c>
      <c r="BC260" s="251" t="s">
        <v>527</v>
      </c>
      <c r="BD260" s="236" t="s">
        <v>527</v>
      </c>
      <c r="BE260" s="236" t="s">
        <v>527</v>
      </c>
      <c r="BF260" s="236" t="s">
        <v>527</v>
      </c>
      <c r="BG260" s="236" t="s">
        <v>527</v>
      </c>
      <c r="BH260" s="236" t="s">
        <v>527</v>
      </c>
      <c r="BI260" s="236" t="s">
        <v>527</v>
      </c>
      <c r="BJ260" s="252" t="s">
        <v>527</v>
      </c>
      <c r="BK260" s="253" t="s">
        <v>523</v>
      </c>
      <c r="BL260" s="236" t="s">
        <v>539</v>
      </c>
      <c r="BM260" s="236" t="s">
        <v>539</v>
      </c>
      <c r="BN260" s="236" t="s">
        <v>539</v>
      </c>
      <c r="BO260" s="236" t="s">
        <v>539</v>
      </c>
      <c r="BP260" s="249" t="s">
        <v>523</v>
      </c>
    </row>
    <row r="261" spans="1:68" s="3" customFormat="1" ht="23.25" customHeight="1">
      <c r="A261" s="91">
        <v>26010</v>
      </c>
      <c r="B261" s="173" t="s">
        <v>31</v>
      </c>
      <c r="C261" s="174">
        <v>2025</v>
      </c>
      <c r="D261" s="175" t="s">
        <v>1639</v>
      </c>
      <c r="E261" s="176" t="s">
        <v>654</v>
      </c>
      <c r="F261" s="176" t="s">
        <v>668</v>
      </c>
      <c r="G261" s="176" t="s">
        <v>691</v>
      </c>
      <c r="H261" s="168" t="s">
        <v>600</v>
      </c>
      <c r="I261" s="167">
        <v>1978</v>
      </c>
      <c r="J261" s="167"/>
      <c r="K261" s="177">
        <v>1979</v>
      </c>
      <c r="L261" s="177">
        <v>46</v>
      </c>
      <c r="M261" s="178" t="s">
        <v>563</v>
      </c>
      <c r="N261" s="179" t="s">
        <v>667</v>
      </c>
      <c r="O261" s="180" t="s">
        <v>556</v>
      </c>
      <c r="P261" s="181"/>
      <c r="Q261" s="171"/>
      <c r="R261" s="171" t="s">
        <v>526</v>
      </c>
      <c r="S261" s="179"/>
      <c r="T261" s="168" t="s">
        <v>671</v>
      </c>
      <c r="U261" s="168" t="s">
        <v>690</v>
      </c>
      <c r="V261" s="183" t="s">
        <v>526</v>
      </c>
      <c r="W261" s="183" t="s">
        <v>526</v>
      </c>
      <c r="X261" s="168" t="s">
        <v>531</v>
      </c>
      <c r="Y261" s="168" t="s">
        <v>527</v>
      </c>
      <c r="Z261" s="309" t="s">
        <v>526</v>
      </c>
      <c r="AA261" s="309" t="s">
        <v>526</v>
      </c>
      <c r="AB261" s="185" t="s">
        <v>689</v>
      </c>
      <c r="AC261" s="200"/>
      <c r="AD261" s="186" t="s">
        <v>588</v>
      </c>
      <c r="AE261" s="201" t="s">
        <v>587</v>
      </c>
      <c r="AF261" s="188" t="s">
        <v>530</v>
      </c>
      <c r="AG261" s="28">
        <v>9292.7900000000009</v>
      </c>
      <c r="AH261" s="189">
        <v>4967.75</v>
      </c>
      <c r="AI261" s="190" t="s">
        <v>686</v>
      </c>
      <c r="AJ261" s="191">
        <v>4</v>
      </c>
      <c r="AK261" s="191">
        <v>0</v>
      </c>
      <c r="AL261" s="178" t="s">
        <v>688</v>
      </c>
      <c r="AM261" s="191" t="s">
        <v>527</v>
      </c>
      <c r="AN261" s="168" t="s">
        <v>527</v>
      </c>
      <c r="AO261" s="168" t="s">
        <v>527</v>
      </c>
      <c r="AP261" s="168" t="s">
        <v>527</v>
      </c>
      <c r="AQ261" s="168" t="s">
        <v>526</v>
      </c>
      <c r="AR261" s="168" t="s">
        <v>526</v>
      </c>
      <c r="AS261" s="192" t="s">
        <v>559</v>
      </c>
      <c r="AT261" s="168" t="s">
        <v>527</v>
      </c>
      <c r="AU261" s="168" t="s">
        <v>527</v>
      </c>
      <c r="AV261" s="168" t="s">
        <v>527</v>
      </c>
      <c r="AW261" s="168" t="s">
        <v>527</v>
      </c>
      <c r="AX261" s="168" t="s">
        <v>527</v>
      </c>
      <c r="AY261" s="168" t="s">
        <v>524</v>
      </c>
      <c r="AZ261" s="168" t="s">
        <v>524</v>
      </c>
      <c r="BA261" s="193">
        <v>75</v>
      </c>
      <c r="BB261" s="193">
        <v>1</v>
      </c>
      <c r="BC261" s="194" t="s">
        <v>527</v>
      </c>
      <c r="BD261" s="168" t="s">
        <v>527</v>
      </c>
      <c r="BE261" s="168" t="s">
        <v>524</v>
      </c>
      <c r="BF261" s="168" t="s">
        <v>527</v>
      </c>
      <c r="BG261" s="168" t="s">
        <v>527</v>
      </c>
      <c r="BH261" s="168" t="s">
        <v>527</v>
      </c>
      <c r="BI261" s="168" t="s">
        <v>527</v>
      </c>
      <c r="BJ261" s="195" t="s">
        <v>527</v>
      </c>
      <c r="BK261" s="196" t="s">
        <v>523</v>
      </c>
      <c r="BL261" s="168" t="s">
        <v>539</v>
      </c>
      <c r="BM261" s="168" t="s">
        <v>523</v>
      </c>
      <c r="BN261" s="168" t="s">
        <v>523</v>
      </c>
      <c r="BO261" s="168" t="s">
        <v>539</v>
      </c>
      <c r="BP261" s="192" t="s">
        <v>523</v>
      </c>
    </row>
    <row r="262" spans="1:68" s="3" customFormat="1" ht="23.25" customHeight="1">
      <c r="A262" s="91">
        <v>26011</v>
      </c>
      <c r="B262" s="173" t="s">
        <v>17</v>
      </c>
      <c r="C262" s="174">
        <v>2025</v>
      </c>
      <c r="D262" s="175" t="s">
        <v>975</v>
      </c>
      <c r="E262" s="176" t="s">
        <v>654</v>
      </c>
      <c r="F262" s="176" t="s">
        <v>668</v>
      </c>
      <c r="G262" s="176" t="s">
        <v>687</v>
      </c>
      <c r="H262" s="168" t="s">
        <v>600</v>
      </c>
      <c r="I262" s="167">
        <v>1990</v>
      </c>
      <c r="J262" s="167"/>
      <c r="K262" s="177">
        <v>1989</v>
      </c>
      <c r="L262" s="177">
        <v>36</v>
      </c>
      <c r="M262" s="178" t="s">
        <v>557</v>
      </c>
      <c r="N262" s="179" t="s">
        <v>667</v>
      </c>
      <c r="O262" s="180" t="s">
        <v>556</v>
      </c>
      <c r="P262" s="181"/>
      <c r="Q262" s="171"/>
      <c r="R262" s="171" t="s">
        <v>526</v>
      </c>
      <c r="S262" s="179"/>
      <c r="T262" s="168" t="s">
        <v>673</v>
      </c>
      <c r="U262" s="168" t="s">
        <v>562</v>
      </c>
      <c r="V262" s="183" t="s">
        <v>526</v>
      </c>
      <c r="W262" s="183" t="s">
        <v>526</v>
      </c>
      <c r="X262" s="168" t="s">
        <v>565</v>
      </c>
      <c r="Y262" s="168" t="s">
        <v>527</v>
      </c>
      <c r="Z262" s="309" t="s">
        <v>526</v>
      </c>
      <c r="AA262" s="309" t="s">
        <v>526</v>
      </c>
      <c r="AB262" s="185" t="s">
        <v>1739</v>
      </c>
      <c r="AC262" s="200"/>
      <c r="AD262" s="186" t="s">
        <v>588</v>
      </c>
      <c r="AE262" s="201" t="s">
        <v>587</v>
      </c>
      <c r="AF262" s="188" t="s">
        <v>530</v>
      </c>
      <c r="AG262" s="28">
        <v>13584.48</v>
      </c>
      <c r="AH262" s="189">
        <v>4560.84</v>
      </c>
      <c r="AI262" s="190" t="s">
        <v>686</v>
      </c>
      <c r="AJ262" s="191">
        <v>4</v>
      </c>
      <c r="AK262" s="191">
        <v>1</v>
      </c>
      <c r="AL262" s="178" t="s">
        <v>528</v>
      </c>
      <c r="AM262" s="191" t="s">
        <v>527</v>
      </c>
      <c r="AN262" s="168" t="s">
        <v>527</v>
      </c>
      <c r="AO262" s="168" t="s">
        <v>526</v>
      </c>
      <c r="AP262" s="168" t="s">
        <v>526</v>
      </c>
      <c r="AQ262" s="168" t="s">
        <v>526</v>
      </c>
      <c r="AR262" s="168" t="s">
        <v>526</v>
      </c>
      <c r="AS262" s="192" t="s">
        <v>526</v>
      </c>
      <c r="AT262" s="168" t="s">
        <v>527</v>
      </c>
      <c r="AU262" s="168" t="s">
        <v>524</v>
      </c>
      <c r="AV262" s="168" t="s">
        <v>527</v>
      </c>
      <c r="AW262" s="168" t="s">
        <v>527</v>
      </c>
      <c r="AX262" s="168" t="s">
        <v>524</v>
      </c>
      <c r="AY262" s="168" t="s">
        <v>524</v>
      </c>
      <c r="AZ262" s="168" t="s">
        <v>524</v>
      </c>
      <c r="BA262" s="193">
        <v>91</v>
      </c>
      <c r="BB262" s="193">
        <v>5</v>
      </c>
      <c r="BC262" s="194" t="s">
        <v>527</v>
      </c>
      <c r="BD262" s="168" t="s">
        <v>527</v>
      </c>
      <c r="BE262" s="168" t="s">
        <v>527</v>
      </c>
      <c r="BF262" s="168" t="s">
        <v>527</v>
      </c>
      <c r="BG262" s="168" t="s">
        <v>527</v>
      </c>
      <c r="BH262" s="168" t="s">
        <v>524</v>
      </c>
      <c r="BI262" s="168" t="s">
        <v>527</v>
      </c>
      <c r="BJ262" s="168" t="s">
        <v>527</v>
      </c>
      <c r="BK262" s="196" t="s">
        <v>539</v>
      </c>
      <c r="BL262" s="168" t="s">
        <v>523</v>
      </c>
      <c r="BM262" s="168" t="s">
        <v>523</v>
      </c>
      <c r="BN262" s="168" t="s">
        <v>523</v>
      </c>
      <c r="BO262" s="168" t="s">
        <v>539</v>
      </c>
      <c r="BP262" s="192" t="s">
        <v>539</v>
      </c>
    </row>
    <row r="263" spans="1:68" s="3" customFormat="1" ht="23.25" customHeight="1">
      <c r="A263" s="91">
        <v>26012</v>
      </c>
      <c r="B263" s="173" t="s">
        <v>6</v>
      </c>
      <c r="C263" s="174">
        <v>2025</v>
      </c>
      <c r="D263" s="175" t="s">
        <v>1179</v>
      </c>
      <c r="E263" s="176" t="s">
        <v>654</v>
      </c>
      <c r="F263" s="176" t="s">
        <v>668</v>
      </c>
      <c r="G263" s="176" t="s">
        <v>685</v>
      </c>
      <c r="H263" s="168" t="s">
        <v>600</v>
      </c>
      <c r="I263" s="167">
        <v>2021</v>
      </c>
      <c r="J263" s="167"/>
      <c r="K263" s="177">
        <v>2021</v>
      </c>
      <c r="L263" s="177">
        <v>4</v>
      </c>
      <c r="M263" s="178" t="s">
        <v>684</v>
      </c>
      <c r="N263" s="179" t="s">
        <v>667</v>
      </c>
      <c r="O263" s="180" t="s">
        <v>666</v>
      </c>
      <c r="P263" s="371" t="s">
        <v>1640</v>
      </c>
      <c r="Q263" s="199" t="s">
        <v>683</v>
      </c>
      <c r="R263" s="171" t="s">
        <v>526</v>
      </c>
      <c r="S263" s="179"/>
      <c r="T263" s="168" t="s">
        <v>673</v>
      </c>
      <c r="U263" s="168" t="s">
        <v>562</v>
      </c>
      <c r="V263" s="183" t="s">
        <v>677</v>
      </c>
      <c r="W263" s="183" t="s">
        <v>555</v>
      </c>
      <c r="X263" s="168" t="s">
        <v>633</v>
      </c>
      <c r="Y263" s="168" t="s">
        <v>527</v>
      </c>
      <c r="Z263" s="184">
        <v>0.35416666666666669</v>
      </c>
      <c r="AA263" s="309" t="s">
        <v>1641</v>
      </c>
      <c r="AB263" s="185" t="s">
        <v>682</v>
      </c>
      <c r="AC263" s="200"/>
      <c r="AD263" s="186" t="s">
        <v>588</v>
      </c>
      <c r="AE263" s="201" t="s">
        <v>587</v>
      </c>
      <c r="AF263" s="188" t="s">
        <v>541</v>
      </c>
      <c r="AG263" s="28">
        <v>3784.08</v>
      </c>
      <c r="AH263" s="189">
        <v>2599.94</v>
      </c>
      <c r="AI263" s="190" t="s">
        <v>681</v>
      </c>
      <c r="AJ263" s="191">
        <v>3</v>
      </c>
      <c r="AK263" s="191">
        <v>0</v>
      </c>
      <c r="AL263" s="178" t="s">
        <v>564</v>
      </c>
      <c r="AM263" s="191" t="s">
        <v>527</v>
      </c>
      <c r="AN263" s="168" t="s">
        <v>527</v>
      </c>
      <c r="AO263" s="168" t="s">
        <v>527</v>
      </c>
      <c r="AP263" s="168" t="s">
        <v>527</v>
      </c>
      <c r="AQ263" s="168" t="s">
        <v>526</v>
      </c>
      <c r="AR263" s="168" t="s">
        <v>270</v>
      </c>
      <c r="AS263" s="192" t="s">
        <v>585</v>
      </c>
      <c r="AT263" s="168" t="s">
        <v>527</v>
      </c>
      <c r="AU263" s="168" t="s">
        <v>527</v>
      </c>
      <c r="AV263" s="168" t="s">
        <v>527</v>
      </c>
      <c r="AW263" s="168" t="s">
        <v>527</v>
      </c>
      <c r="AX263" s="168" t="s">
        <v>527</v>
      </c>
      <c r="AY263" s="168" t="s">
        <v>527</v>
      </c>
      <c r="AZ263" s="168" t="s">
        <v>524</v>
      </c>
      <c r="BA263" s="193">
        <v>24</v>
      </c>
      <c r="BB263" s="193">
        <v>2</v>
      </c>
      <c r="BC263" s="194" t="s">
        <v>527</v>
      </c>
      <c r="BD263" s="168" t="s">
        <v>527</v>
      </c>
      <c r="BE263" s="168" t="s">
        <v>527</v>
      </c>
      <c r="BF263" s="168" t="s">
        <v>527</v>
      </c>
      <c r="BG263" s="168" t="s">
        <v>527</v>
      </c>
      <c r="BH263" s="168" t="s">
        <v>527</v>
      </c>
      <c r="BI263" s="168" t="s">
        <v>527</v>
      </c>
      <c r="BJ263" s="168" t="s">
        <v>527</v>
      </c>
      <c r="BK263" s="196" t="s">
        <v>523</v>
      </c>
      <c r="BL263" s="168" t="s">
        <v>539</v>
      </c>
      <c r="BM263" s="168" t="s">
        <v>539</v>
      </c>
      <c r="BN263" s="168" t="s">
        <v>523</v>
      </c>
      <c r="BO263" s="168" t="s">
        <v>539</v>
      </c>
      <c r="BP263" s="192" t="s">
        <v>539</v>
      </c>
    </row>
    <row r="264" spans="1:68" s="3" customFormat="1" ht="23.25" customHeight="1">
      <c r="A264" s="91">
        <v>26006</v>
      </c>
      <c r="B264" s="173" t="s">
        <v>150</v>
      </c>
      <c r="C264" s="174">
        <v>2025</v>
      </c>
      <c r="D264" s="175" t="s">
        <v>680</v>
      </c>
      <c r="E264" s="176" t="s">
        <v>654</v>
      </c>
      <c r="F264" s="176" t="s">
        <v>668</v>
      </c>
      <c r="G264" s="176" t="s">
        <v>675</v>
      </c>
      <c r="H264" s="168" t="s">
        <v>600</v>
      </c>
      <c r="I264" s="167">
        <v>1984</v>
      </c>
      <c r="J264" s="167"/>
      <c r="K264" s="177">
        <v>1984</v>
      </c>
      <c r="L264" s="177">
        <v>41</v>
      </c>
      <c r="M264" s="178" t="s">
        <v>548</v>
      </c>
      <c r="N264" s="179"/>
      <c r="O264" s="180" t="s">
        <v>534</v>
      </c>
      <c r="P264" s="181"/>
      <c r="Q264" s="171"/>
      <c r="R264" s="171" t="s">
        <v>526</v>
      </c>
      <c r="S264" s="179"/>
      <c r="T264" s="168" t="s">
        <v>545</v>
      </c>
      <c r="U264" s="168" t="s">
        <v>670</v>
      </c>
      <c r="V264" s="183" t="s">
        <v>677</v>
      </c>
      <c r="W264" s="183" t="s">
        <v>526</v>
      </c>
      <c r="X264" s="168" t="s">
        <v>565</v>
      </c>
      <c r="Y264" s="168" t="s">
        <v>526</v>
      </c>
      <c r="Z264" s="309" t="s">
        <v>526</v>
      </c>
      <c r="AA264" s="309" t="s">
        <v>526</v>
      </c>
      <c r="AB264" s="185" t="s">
        <v>663</v>
      </c>
      <c r="AC264" s="200"/>
      <c r="AD264" s="186" t="s">
        <v>588</v>
      </c>
      <c r="AE264" s="201" t="s">
        <v>587</v>
      </c>
      <c r="AF264" s="188" t="s">
        <v>541</v>
      </c>
      <c r="AG264" s="28">
        <v>2191</v>
      </c>
      <c r="AH264" s="189">
        <v>960.03</v>
      </c>
      <c r="AI264" s="190" t="s">
        <v>529</v>
      </c>
      <c r="AJ264" s="191">
        <v>2</v>
      </c>
      <c r="AK264" s="191">
        <v>1</v>
      </c>
      <c r="AL264" s="178" t="s">
        <v>528</v>
      </c>
      <c r="AM264" s="191" t="s">
        <v>527</v>
      </c>
      <c r="AN264" s="168" t="s">
        <v>527</v>
      </c>
      <c r="AO264" s="168" t="s">
        <v>527</v>
      </c>
      <c r="AP264" s="168" t="s">
        <v>527</v>
      </c>
      <c r="AQ264" s="168" t="s">
        <v>527</v>
      </c>
      <c r="AR264" s="168" t="s">
        <v>526</v>
      </c>
      <c r="AS264" s="192" t="s">
        <v>559</v>
      </c>
      <c r="AT264" s="168" t="s">
        <v>527</v>
      </c>
      <c r="AU264" s="168" t="s">
        <v>527</v>
      </c>
      <c r="AV264" s="168" t="s">
        <v>524</v>
      </c>
      <c r="AW264" s="168" t="s">
        <v>527</v>
      </c>
      <c r="AX264" s="168" t="s">
        <v>568</v>
      </c>
      <c r="AY264" s="168" t="s">
        <v>524</v>
      </c>
      <c r="AZ264" s="168" t="s">
        <v>524</v>
      </c>
      <c r="BA264" s="193">
        <v>10</v>
      </c>
      <c r="BB264" s="193">
        <v>3</v>
      </c>
      <c r="BC264" s="194" t="s">
        <v>527</v>
      </c>
      <c r="BD264" s="168" t="s">
        <v>527</v>
      </c>
      <c r="BE264" s="168" t="s">
        <v>527</v>
      </c>
      <c r="BF264" s="168" t="s">
        <v>527</v>
      </c>
      <c r="BG264" s="168" t="s">
        <v>524</v>
      </c>
      <c r="BH264" s="168" t="s">
        <v>526</v>
      </c>
      <c r="BI264" s="168" t="s">
        <v>524</v>
      </c>
      <c r="BJ264" s="195" t="s">
        <v>527</v>
      </c>
      <c r="BK264" s="196" t="s">
        <v>523</v>
      </c>
      <c r="BL264" s="168" t="s">
        <v>523</v>
      </c>
      <c r="BM264" s="168" t="s">
        <v>523</v>
      </c>
      <c r="BN264" s="168" t="s">
        <v>523</v>
      </c>
      <c r="BO264" s="168" t="s">
        <v>539</v>
      </c>
      <c r="BP264" s="192" t="s">
        <v>523</v>
      </c>
    </row>
    <row r="265" spans="1:68" s="3" customFormat="1" ht="23.25" customHeight="1">
      <c r="A265" s="91">
        <v>26005</v>
      </c>
      <c r="B265" s="173" t="s">
        <v>481</v>
      </c>
      <c r="C265" s="174">
        <v>2025</v>
      </c>
      <c r="D265" s="175" t="s">
        <v>679</v>
      </c>
      <c r="E265" s="176" t="s">
        <v>654</v>
      </c>
      <c r="F265" s="176" t="s">
        <v>668</v>
      </c>
      <c r="G265" s="176" t="s">
        <v>675</v>
      </c>
      <c r="H265" s="168" t="s">
        <v>600</v>
      </c>
      <c r="I265" s="167">
        <v>1981</v>
      </c>
      <c r="J265" s="167"/>
      <c r="K265" s="177">
        <v>1981</v>
      </c>
      <c r="L265" s="177">
        <v>44</v>
      </c>
      <c r="M265" s="178" t="s">
        <v>548</v>
      </c>
      <c r="N265" s="179"/>
      <c r="O265" s="180" t="s">
        <v>581</v>
      </c>
      <c r="P265" s="181"/>
      <c r="Q265" s="171"/>
      <c r="R265" s="171" t="s">
        <v>526</v>
      </c>
      <c r="S265" s="179"/>
      <c r="T265" s="168" t="s">
        <v>533</v>
      </c>
      <c r="U265" s="168" t="s">
        <v>678</v>
      </c>
      <c r="V265" s="183" t="s">
        <v>677</v>
      </c>
      <c r="W265" s="183" t="s">
        <v>526</v>
      </c>
      <c r="X265" s="168" t="s">
        <v>531</v>
      </c>
      <c r="Y265" s="168" t="s">
        <v>526</v>
      </c>
      <c r="Z265" s="309" t="s">
        <v>526</v>
      </c>
      <c r="AA265" s="309" t="s">
        <v>526</v>
      </c>
      <c r="AB265" s="185" t="s">
        <v>663</v>
      </c>
      <c r="AC265" s="200"/>
      <c r="AD265" s="186" t="s">
        <v>588</v>
      </c>
      <c r="AE265" s="201" t="s">
        <v>587</v>
      </c>
      <c r="AF265" s="188" t="s">
        <v>541</v>
      </c>
      <c r="AG265" s="28">
        <v>2992.83</v>
      </c>
      <c r="AH265" s="189">
        <v>936.21</v>
      </c>
      <c r="AI265" s="190" t="s">
        <v>529</v>
      </c>
      <c r="AJ265" s="191">
        <v>2</v>
      </c>
      <c r="AK265" s="191">
        <v>0</v>
      </c>
      <c r="AL265" s="178" t="s">
        <v>553</v>
      </c>
      <c r="AM265" s="191" t="s">
        <v>524</v>
      </c>
      <c r="AN265" s="168" t="s">
        <v>527</v>
      </c>
      <c r="AO265" s="168" t="s">
        <v>527</v>
      </c>
      <c r="AP265" s="168" t="s">
        <v>526</v>
      </c>
      <c r="AQ265" s="168" t="s">
        <v>526</v>
      </c>
      <c r="AR265" s="168" t="s">
        <v>526</v>
      </c>
      <c r="AS265" s="192" t="s">
        <v>559</v>
      </c>
      <c r="AT265" s="168" t="s">
        <v>524</v>
      </c>
      <c r="AU265" s="168" t="s">
        <v>524</v>
      </c>
      <c r="AV265" s="168" t="s">
        <v>524</v>
      </c>
      <c r="AW265" s="168" t="s">
        <v>524</v>
      </c>
      <c r="AX265" s="168" t="s">
        <v>524</v>
      </c>
      <c r="AY265" s="168" t="s">
        <v>524</v>
      </c>
      <c r="AZ265" s="168" t="s">
        <v>524</v>
      </c>
      <c r="BA265" s="193">
        <v>10</v>
      </c>
      <c r="BB265" s="193">
        <v>0</v>
      </c>
      <c r="BC265" s="194" t="s">
        <v>524</v>
      </c>
      <c r="BD265" s="168" t="s">
        <v>527</v>
      </c>
      <c r="BE265" s="168" t="s">
        <v>524</v>
      </c>
      <c r="BF265" s="168" t="s">
        <v>524</v>
      </c>
      <c r="BG265" s="168" t="s">
        <v>524</v>
      </c>
      <c r="BH265" s="168" t="s">
        <v>526</v>
      </c>
      <c r="BI265" s="168" t="s">
        <v>524</v>
      </c>
      <c r="BJ265" s="195" t="s">
        <v>527</v>
      </c>
      <c r="BK265" s="196" t="s">
        <v>523</v>
      </c>
      <c r="BL265" s="168" t="s">
        <v>523</v>
      </c>
      <c r="BM265" s="168" t="s">
        <v>523</v>
      </c>
      <c r="BN265" s="168" t="s">
        <v>523</v>
      </c>
      <c r="BO265" s="168" t="s">
        <v>523</v>
      </c>
      <c r="BP265" s="192" t="s">
        <v>523</v>
      </c>
    </row>
    <row r="266" spans="1:68" s="3" customFormat="1" ht="23.25" customHeight="1">
      <c r="A266" s="91">
        <v>26003</v>
      </c>
      <c r="B266" s="173" t="s">
        <v>149</v>
      </c>
      <c r="C266" s="174">
        <v>2025</v>
      </c>
      <c r="D266" s="175" t="s">
        <v>676</v>
      </c>
      <c r="E266" s="176" t="s">
        <v>654</v>
      </c>
      <c r="F266" s="176" t="s">
        <v>668</v>
      </c>
      <c r="G266" s="176" t="s">
        <v>675</v>
      </c>
      <c r="H266" s="168" t="s">
        <v>600</v>
      </c>
      <c r="I266" s="167">
        <v>1985</v>
      </c>
      <c r="J266" s="167"/>
      <c r="K266" s="177">
        <v>1983</v>
      </c>
      <c r="L266" s="177">
        <v>42</v>
      </c>
      <c r="M266" s="178" t="s">
        <v>548</v>
      </c>
      <c r="N266" s="179"/>
      <c r="O266" s="180" t="s">
        <v>534</v>
      </c>
      <c r="P266" s="181"/>
      <c r="Q266" s="171"/>
      <c r="R266" s="171" t="s">
        <v>526</v>
      </c>
      <c r="S266" s="179"/>
      <c r="T266" s="168" t="s">
        <v>533</v>
      </c>
      <c r="U266" s="168" t="s">
        <v>670</v>
      </c>
      <c r="V266" s="183" t="s">
        <v>526</v>
      </c>
      <c r="W266" s="183" t="s">
        <v>526</v>
      </c>
      <c r="X266" s="168" t="s">
        <v>565</v>
      </c>
      <c r="Y266" s="168" t="s">
        <v>526</v>
      </c>
      <c r="Z266" s="309" t="s">
        <v>526</v>
      </c>
      <c r="AA266" s="309" t="s">
        <v>526</v>
      </c>
      <c r="AB266" s="185" t="s">
        <v>663</v>
      </c>
      <c r="AC266" s="200"/>
      <c r="AD266" s="186" t="s">
        <v>588</v>
      </c>
      <c r="AE266" s="201" t="s">
        <v>587</v>
      </c>
      <c r="AF266" s="188" t="s">
        <v>541</v>
      </c>
      <c r="AG266" s="28">
        <v>1017</v>
      </c>
      <c r="AH266" s="189">
        <v>676.61</v>
      </c>
      <c r="AI266" s="190" t="s">
        <v>529</v>
      </c>
      <c r="AJ266" s="191">
        <v>3</v>
      </c>
      <c r="AK266" s="191">
        <v>1</v>
      </c>
      <c r="AL266" s="178" t="s">
        <v>528</v>
      </c>
      <c r="AM266" s="191" t="s">
        <v>527</v>
      </c>
      <c r="AN266" s="168" t="s">
        <v>527</v>
      </c>
      <c r="AO266" s="168" t="s">
        <v>526</v>
      </c>
      <c r="AP266" s="168" t="s">
        <v>526</v>
      </c>
      <c r="AQ266" s="168" t="s">
        <v>526</v>
      </c>
      <c r="AR266" s="168" t="s">
        <v>526</v>
      </c>
      <c r="AS266" s="192" t="s">
        <v>526</v>
      </c>
      <c r="AT266" s="168" t="s">
        <v>527</v>
      </c>
      <c r="AU266" s="168" t="s">
        <v>524</v>
      </c>
      <c r="AV266" s="168" t="s">
        <v>524</v>
      </c>
      <c r="AW266" s="168" t="s">
        <v>527</v>
      </c>
      <c r="AX266" s="168" t="s">
        <v>527</v>
      </c>
      <c r="AY266" s="168" t="s">
        <v>524</v>
      </c>
      <c r="AZ266" s="168" t="s">
        <v>524</v>
      </c>
      <c r="BA266" s="193">
        <v>38</v>
      </c>
      <c r="BB266" s="193">
        <v>0</v>
      </c>
      <c r="BC266" s="194" t="s">
        <v>527</v>
      </c>
      <c r="BD266" s="168" t="s">
        <v>527</v>
      </c>
      <c r="BE266" s="168" t="s">
        <v>527</v>
      </c>
      <c r="BF266" s="168" t="s">
        <v>527</v>
      </c>
      <c r="BG266" s="168" t="s">
        <v>527</v>
      </c>
      <c r="BH266" s="168" t="s">
        <v>524</v>
      </c>
      <c r="BI266" s="168" t="s">
        <v>524</v>
      </c>
      <c r="BJ266" s="195" t="s">
        <v>527</v>
      </c>
      <c r="BK266" s="196" t="s">
        <v>523</v>
      </c>
      <c r="BL266" s="168" t="s">
        <v>539</v>
      </c>
      <c r="BM266" s="168" t="s">
        <v>523</v>
      </c>
      <c r="BN266" s="168" t="s">
        <v>523</v>
      </c>
      <c r="BO266" s="168" t="s">
        <v>523</v>
      </c>
      <c r="BP266" s="192" t="s">
        <v>523</v>
      </c>
    </row>
    <row r="267" spans="1:68" s="3" customFormat="1" ht="23.25" customHeight="1">
      <c r="A267" s="91">
        <v>26008</v>
      </c>
      <c r="B267" s="173" t="s">
        <v>152</v>
      </c>
      <c r="C267" s="174">
        <v>2025</v>
      </c>
      <c r="D267" s="175" t="s">
        <v>1191</v>
      </c>
      <c r="E267" s="176" t="s">
        <v>654</v>
      </c>
      <c r="F267" s="176" t="s">
        <v>668</v>
      </c>
      <c r="G267" s="176" t="s">
        <v>674</v>
      </c>
      <c r="H267" s="168" t="s">
        <v>600</v>
      </c>
      <c r="I267" s="167">
        <v>1957</v>
      </c>
      <c r="J267" s="167"/>
      <c r="K267" s="177">
        <v>2010</v>
      </c>
      <c r="L267" s="177">
        <v>15</v>
      </c>
      <c r="M267" s="178" t="s">
        <v>625</v>
      </c>
      <c r="N267" s="179" t="s">
        <v>667</v>
      </c>
      <c r="O267" s="180" t="s">
        <v>666</v>
      </c>
      <c r="P267" s="198">
        <v>1005</v>
      </c>
      <c r="Q267" s="199" t="s">
        <v>167</v>
      </c>
      <c r="R267" s="171" t="s">
        <v>526</v>
      </c>
      <c r="S267" s="179"/>
      <c r="T267" s="168" t="s">
        <v>673</v>
      </c>
      <c r="U267" s="168" t="s">
        <v>562</v>
      </c>
      <c r="V267" s="183" t="s">
        <v>526</v>
      </c>
      <c r="W267" s="183" t="s">
        <v>526</v>
      </c>
      <c r="X267" s="168" t="s">
        <v>565</v>
      </c>
      <c r="Y267" s="168" t="s">
        <v>527</v>
      </c>
      <c r="Z267" s="309" t="s">
        <v>526</v>
      </c>
      <c r="AA267" s="309" t="s">
        <v>526</v>
      </c>
      <c r="AB267" s="185" t="s">
        <v>663</v>
      </c>
      <c r="AC267" s="200"/>
      <c r="AD267" s="186" t="s">
        <v>588</v>
      </c>
      <c r="AE267" s="201" t="s">
        <v>587</v>
      </c>
      <c r="AF267" s="188" t="s">
        <v>541</v>
      </c>
      <c r="AG267" s="28">
        <v>4656</v>
      </c>
      <c r="AH267" s="189">
        <v>427.97999999999996</v>
      </c>
      <c r="AI267" s="190" t="s">
        <v>669</v>
      </c>
      <c r="AJ267" s="191">
        <v>1</v>
      </c>
      <c r="AK267" s="191">
        <v>0</v>
      </c>
      <c r="AL267" s="178" t="s">
        <v>528</v>
      </c>
      <c r="AM267" s="191" t="s">
        <v>527</v>
      </c>
      <c r="AN267" s="168" t="s">
        <v>527</v>
      </c>
      <c r="AO267" s="168" t="s">
        <v>526</v>
      </c>
      <c r="AP267" s="168" t="s">
        <v>527</v>
      </c>
      <c r="AQ267" s="168" t="s">
        <v>526</v>
      </c>
      <c r="AR267" s="168" t="s">
        <v>526</v>
      </c>
      <c r="AS267" s="192" t="s">
        <v>526</v>
      </c>
      <c r="AT267" s="168" t="s">
        <v>527</v>
      </c>
      <c r="AU267" s="168" t="s">
        <v>527</v>
      </c>
      <c r="AV267" s="168" t="s">
        <v>527</v>
      </c>
      <c r="AW267" s="168" t="s">
        <v>527</v>
      </c>
      <c r="AX267" s="168" t="s">
        <v>524</v>
      </c>
      <c r="AY267" s="168" t="s">
        <v>524</v>
      </c>
      <c r="AZ267" s="168" t="s">
        <v>524</v>
      </c>
      <c r="BA267" s="193">
        <v>112</v>
      </c>
      <c r="BB267" s="193">
        <v>3</v>
      </c>
      <c r="BC267" s="194" t="s">
        <v>526</v>
      </c>
      <c r="BD267" s="168" t="s">
        <v>526</v>
      </c>
      <c r="BE267" s="168" t="s">
        <v>526</v>
      </c>
      <c r="BF267" s="168" t="s">
        <v>527</v>
      </c>
      <c r="BG267" s="168" t="s">
        <v>527</v>
      </c>
      <c r="BH267" s="168" t="s">
        <v>527</v>
      </c>
      <c r="BI267" s="168" t="s">
        <v>524</v>
      </c>
      <c r="BJ267" s="195" t="s">
        <v>524</v>
      </c>
      <c r="BK267" s="196" t="s">
        <v>523</v>
      </c>
      <c r="BL267" s="168" t="s">
        <v>523</v>
      </c>
      <c r="BM267" s="168" t="s">
        <v>539</v>
      </c>
      <c r="BN267" s="168" t="s">
        <v>523</v>
      </c>
      <c r="BO267" s="168" t="s">
        <v>539</v>
      </c>
      <c r="BP267" s="192" t="s">
        <v>523</v>
      </c>
    </row>
    <row r="268" spans="1:68" s="3" customFormat="1" ht="23.25" customHeight="1">
      <c r="A268" s="91">
        <v>26009</v>
      </c>
      <c r="B268" s="173" t="s">
        <v>151</v>
      </c>
      <c r="C268" s="174">
        <v>2025</v>
      </c>
      <c r="D268" s="175" t="s">
        <v>1187</v>
      </c>
      <c r="E268" s="176" t="s">
        <v>654</v>
      </c>
      <c r="F268" s="176" t="s">
        <v>668</v>
      </c>
      <c r="G268" s="176" t="s">
        <v>151</v>
      </c>
      <c r="H268" s="168" t="s">
        <v>600</v>
      </c>
      <c r="I268" s="167">
        <v>1957</v>
      </c>
      <c r="J268" s="167"/>
      <c r="K268" s="177">
        <v>2012</v>
      </c>
      <c r="L268" s="177">
        <v>13</v>
      </c>
      <c r="M268" s="178" t="s">
        <v>656</v>
      </c>
      <c r="N268" s="179" t="s">
        <v>667</v>
      </c>
      <c r="O268" s="180" t="s">
        <v>666</v>
      </c>
      <c r="P268" s="198">
        <v>1006</v>
      </c>
      <c r="Q268" s="199" t="s">
        <v>55</v>
      </c>
      <c r="R268" s="171" t="s">
        <v>526</v>
      </c>
      <c r="S268" s="179"/>
      <c r="T268" s="168" t="s">
        <v>673</v>
      </c>
      <c r="U268" s="168" t="s">
        <v>562</v>
      </c>
      <c r="V268" s="183" t="s">
        <v>526</v>
      </c>
      <c r="W268" s="183" t="s">
        <v>526</v>
      </c>
      <c r="X268" s="168" t="s">
        <v>526</v>
      </c>
      <c r="Y268" s="168" t="s">
        <v>527</v>
      </c>
      <c r="Z268" s="309" t="s">
        <v>526</v>
      </c>
      <c r="AA268" s="309" t="s">
        <v>526</v>
      </c>
      <c r="AB268" s="185" t="s">
        <v>663</v>
      </c>
      <c r="AC268" s="200"/>
      <c r="AD268" s="186" t="s">
        <v>588</v>
      </c>
      <c r="AE268" s="201" t="s">
        <v>587</v>
      </c>
      <c r="AF268" s="188" t="s">
        <v>541</v>
      </c>
      <c r="AG268" s="28">
        <v>1276</v>
      </c>
      <c r="AH268" s="189">
        <v>338.29</v>
      </c>
      <c r="AI268" s="190" t="s">
        <v>669</v>
      </c>
      <c r="AJ268" s="191">
        <v>1</v>
      </c>
      <c r="AK268" s="191">
        <v>0</v>
      </c>
      <c r="AL268" s="178" t="s">
        <v>528</v>
      </c>
      <c r="AM268" s="191" t="s">
        <v>527</v>
      </c>
      <c r="AN268" s="168" t="s">
        <v>527</v>
      </c>
      <c r="AO268" s="168" t="s">
        <v>526</v>
      </c>
      <c r="AP268" s="168" t="s">
        <v>527</v>
      </c>
      <c r="AQ268" s="168" t="s">
        <v>526</v>
      </c>
      <c r="AR268" s="168" t="s">
        <v>526</v>
      </c>
      <c r="AS268" s="192" t="s">
        <v>526</v>
      </c>
      <c r="AT268" s="168" t="s">
        <v>527</v>
      </c>
      <c r="AU268" s="168" t="s">
        <v>527</v>
      </c>
      <c r="AV268" s="168" t="s">
        <v>527</v>
      </c>
      <c r="AW268" s="168" t="s">
        <v>527</v>
      </c>
      <c r="AX268" s="168" t="s">
        <v>524</v>
      </c>
      <c r="AY268" s="168" t="s">
        <v>524</v>
      </c>
      <c r="AZ268" s="168" t="s">
        <v>524</v>
      </c>
      <c r="BA268" s="193">
        <v>50</v>
      </c>
      <c r="BB268" s="193">
        <v>2</v>
      </c>
      <c r="BC268" s="194" t="s">
        <v>526</v>
      </c>
      <c r="BD268" s="168" t="s">
        <v>526</v>
      </c>
      <c r="BE268" s="168" t="s">
        <v>526</v>
      </c>
      <c r="BF268" s="168" t="s">
        <v>527</v>
      </c>
      <c r="BG268" s="168" t="s">
        <v>524</v>
      </c>
      <c r="BH268" s="168" t="s">
        <v>524</v>
      </c>
      <c r="BI268" s="168" t="s">
        <v>524</v>
      </c>
      <c r="BJ268" s="195" t="s">
        <v>527</v>
      </c>
      <c r="BK268" s="196" t="s">
        <v>523</v>
      </c>
      <c r="BL268" s="168" t="s">
        <v>539</v>
      </c>
      <c r="BM268" s="168" t="s">
        <v>539</v>
      </c>
      <c r="BN268" s="168" t="s">
        <v>523</v>
      </c>
      <c r="BO268" s="168" t="s">
        <v>539</v>
      </c>
      <c r="BP268" s="192" t="s">
        <v>523</v>
      </c>
    </row>
    <row r="269" spans="1:68" s="3" customFormat="1" ht="23.25" customHeight="1">
      <c r="A269" s="91">
        <v>26013</v>
      </c>
      <c r="B269" s="173" t="s">
        <v>482</v>
      </c>
      <c r="C269" s="174">
        <v>2025</v>
      </c>
      <c r="D269" s="175" t="s">
        <v>1642</v>
      </c>
      <c r="E269" s="176" t="s">
        <v>654</v>
      </c>
      <c r="F269" s="176" t="s">
        <v>668</v>
      </c>
      <c r="G269" s="176" t="s">
        <v>672</v>
      </c>
      <c r="H269" s="168" t="s">
        <v>583</v>
      </c>
      <c r="I269" s="167">
        <v>2015</v>
      </c>
      <c r="J269" s="167"/>
      <c r="K269" s="177">
        <v>1987</v>
      </c>
      <c r="L269" s="177">
        <v>38</v>
      </c>
      <c r="M269" s="178" t="s">
        <v>548</v>
      </c>
      <c r="N269" s="179"/>
      <c r="O269" s="180" t="s">
        <v>581</v>
      </c>
      <c r="P269" s="198"/>
      <c r="Q269" s="199"/>
      <c r="R269" s="171" t="s">
        <v>526</v>
      </c>
      <c r="S269" s="179"/>
      <c r="T269" s="168" t="s">
        <v>671</v>
      </c>
      <c r="U269" s="168" t="s">
        <v>670</v>
      </c>
      <c r="V269" s="183" t="s">
        <v>526</v>
      </c>
      <c r="W269" s="183" t="s">
        <v>526</v>
      </c>
      <c r="X269" s="168" t="s">
        <v>565</v>
      </c>
      <c r="Y269" s="168" t="s">
        <v>527</v>
      </c>
      <c r="Z269" s="309" t="s">
        <v>526</v>
      </c>
      <c r="AA269" s="309" t="s">
        <v>526</v>
      </c>
      <c r="AB269" s="185" t="s">
        <v>663</v>
      </c>
      <c r="AC269" s="200"/>
      <c r="AD269" s="186" t="s">
        <v>588</v>
      </c>
      <c r="AE269" s="201" t="s">
        <v>587</v>
      </c>
      <c r="AF269" s="188" t="s">
        <v>570</v>
      </c>
      <c r="AG269" s="28">
        <v>161.80000000000001</v>
      </c>
      <c r="AH269" s="189">
        <v>333</v>
      </c>
      <c r="AI269" s="190" t="s">
        <v>669</v>
      </c>
      <c r="AJ269" s="191">
        <v>3</v>
      </c>
      <c r="AK269" s="191">
        <v>0</v>
      </c>
      <c r="AL269" s="178" t="s">
        <v>564</v>
      </c>
      <c r="AM269" s="191" t="s">
        <v>527</v>
      </c>
      <c r="AN269" s="168" t="s">
        <v>527</v>
      </c>
      <c r="AO269" s="168" t="s">
        <v>270</v>
      </c>
      <c r="AP269" s="168" t="s">
        <v>270</v>
      </c>
      <c r="AQ269" s="168" t="s">
        <v>270</v>
      </c>
      <c r="AR269" s="168" t="s">
        <v>270</v>
      </c>
      <c r="AS269" s="192" t="s">
        <v>526</v>
      </c>
      <c r="AT269" s="168" t="s">
        <v>524</v>
      </c>
      <c r="AU269" s="168" t="s">
        <v>524</v>
      </c>
      <c r="AV269" s="168" t="s">
        <v>524</v>
      </c>
      <c r="AW269" s="168" t="s">
        <v>524</v>
      </c>
      <c r="AX269" s="168" t="s">
        <v>524</v>
      </c>
      <c r="AY269" s="168" t="s">
        <v>524</v>
      </c>
      <c r="AZ269" s="168" t="s">
        <v>524</v>
      </c>
      <c r="BA269" s="193">
        <v>56</v>
      </c>
      <c r="BB269" s="193">
        <v>0</v>
      </c>
      <c r="BC269" s="194" t="s">
        <v>524</v>
      </c>
      <c r="BD269" s="168" t="s">
        <v>527</v>
      </c>
      <c r="BE269" s="168" t="s">
        <v>527</v>
      </c>
      <c r="BF269" s="168" t="s">
        <v>524</v>
      </c>
      <c r="BG269" s="168" t="s">
        <v>524</v>
      </c>
      <c r="BH269" s="168" t="s">
        <v>526</v>
      </c>
      <c r="BI269" s="168" t="s">
        <v>524</v>
      </c>
      <c r="BJ269" s="195" t="s">
        <v>527</v>
      </c>
      <c r="BK269" s="196" t="s">
        <v>523</v>
      </c>
      <c r="BL269" s="168" t="s">
        <v>523</v>
      </c>
      <c r="BM269" s="168" t="s">
        <v>523</v>
      </c>
      <c r="BN269" s="168" t="s">
        <v>523</v>
      </c>
      <c r="BO269" s="168" t="s">
        <v>523</v>
      </c>
      <c r="BP269" s="192" t="s">
        <v>523</v>
      </c>
    </row>
    <row r="270" spans="1:68" s="3" customFormat="1" ht="23.25" customHeight="1">
      <c r="A270" s="255">
        <v>26007</v>
      </c>
      <c r="B270" s="256" t="s">
        <v>153</v>
      </c>
      <c r="C270" s="257">
        <v>2025</v>
      </c>
      <c r="D270" s="258" t="s">
        <v>1591</v>
      </c>
      <c r="E270" s="259" t="s">
        <v>654</v>
      </c>
      <c r="F270" s="259" t="s">
        <v>668</v>
      </c>
      <c r="G270" s="259" t="s">
        <v>153</v>
      </c>
      <c r="H270" s="260" t="s">
        <v>600</v>
      </c>
      <c r="I270" s="261">
        <v>1956</v>
      </c>
      <c r="J270" s="261"/>
      <c r="K270" s="262">
        <v>1979</v>
      </c>
      <c r="L270" s="262">
        <v>46</v>
      </c>
      <c r="M270" s="263" t="s">
        <v>659</v>
      </c>
      <c r="N270" s="264" t="s">
        <v>667</v>
      </c>
      <c r="O270" s="265" t="s">
        <v>666</v>
      </c>
      <c r="P270" s="266">
        <v>12001</v>
      </c>
      <c r="Q270" s="267" t="s">
        <v>665</v>
      </c>
      <c r="R270" s="268" t="s">
        <v>526</v>
      </c>
      <c r="S270" s="264"/>
      <c r="T270" s="260" t="s">
        <v>664</v>
      </c>
      <c r="U270" s="260" t="s">
        <v>562</v>
      </c>
      <c r="V270" s="269" t="s">
        <v>526</v>
      </c>
      <c r="W270" s="269" t="s">
        <v>526</v>
      </c>
      <c r="X270" s="260" t="s">
        <v>565</v>
      </c>
      <c r="Y270" s="260" t="s">
        <v>526</v>
      </c>
      <c r="Z270" s="373" t="s">
        <v>526</v>
      </c>
      <c r="AA270" s="373" t="s">
        <v>526</v>
      </c>
      <c r="AB270" s="312" t="s">
        <v>663</v>
      </c>
      <c r="AC270" s="271"/>
      <c r="AD270" s="272" t="s">
        <v>588</v>
      </c>
      <c r="AE270" s="273" t="s">
        <v>587</v>
      </c>
      <c r="AF270" s="274" t="s">
        <v>541</v>
      </c>
      <c r="AG270" s="275">
        <v>108</v>
      </c>
      <c r="AH270" s="276">
        <v>107.59</v>
      </c>
      <c r="AI270" s="277" t="s">
        <v>540</v>
      </c>
      <c r="AJ270" s="278">
        <v>1</v>
      </c>
      <c r="AK270" s="278">
        <v>0</v>
      </c>
      <c r="AL270" s="263" t="s">
        <v>662</v>
      </c>
      <c r="AM270" s="278" t="s">
        <v>527</v>
      </c>
      <c r="AN270" s="260" t="s">
        <v>527</v>
      </c>
      <c r="AO270" s="260" t="s">
        <v>527</v>
      </c>
      <c r="AP270" s="260" t="s">
        <v>527</v>
      </c>
      <c r="AQ270" s="260" t="s">
        <v>527</v>
      </c>
      <c r="AR270" s="260" t="s">
        <v>526</v>
      </c>
      <c r="AS270" s="279" t="s">
        <v>661</v>
      </c>
      <c r="AT270" s="260" t="s">
        <v>524</v>
      </c>
      <c r="AU270" s="260" t="s">
        <v>524</v>
      </c>
      <c r="AV270" s="260" t="s">
        <v>527</v>
      </c>
      <c r="AW270" s="260" t="s">
        <v>527</v>
      </c>
      <c r="AX270" s="260" t="s">
        <v>527</v>
      </c>
      <c r="AY270" s="260" t="s">
        <v>524</v>
      </c>
      <c r="AZ270" s="260" t="s">
        <v>524</v>
      </c>
      <c r="BA270" s="280">
        <v>80</v>
      </c>
      <c r="BB270" s="280">
        <v>0</v>
      </c>
      <c r="BC270" s="281" t="s">
        <v>526</v>
      </c>
      <c r="BD270" s="260" t="s">
        <v>527</v>
      </c>
      <c r="BE270" s="260" t="s">
        <v>527</v>
      </c>
      <c r="BF270" s="260" t="s">
        <v>527</v>
      </c>
      <c r="BG270" s="260" t="s">
        <v>524</v>
      </c>
      <c r="BH270" s="260" t="s">
        <v>524</v>
      </c>
      <c r="BI270" s="260" t="s">
        <v>524</v>
      </c>
      <c r="BJ270" s="282" t="s">
        <v>527</v>
      </c>
      <c r="BK270" s="283" t="s">
        <v>523</v>
      </c>
      <c r="BL270" s="260" t="s">
        <v>523</v>
      </c>
      <c r="BM270" s="260" t="s">
        <v>523</v>
      </c>
      <c r="BN270" s="260" t="s">
        <v>523</v>
      </c>
      <c r="BO270" s="260" t="s">
        <v>539</v>
      </c>
      <c r="BP270" s="279" t="s">
        <v>523</v>
      </c>
    </row>
    <row r="271" spans="1:68" s="3" customFormat="1" ht="23.25" customHeight="1">
      <c r="A271" s="231">
        <v>28008</v>
      </c>
      <c r="B271" s="232" t="s">
        <v>483</v>
      </c>
      <c r="C271" s="233">
        <v>2025</v>
      </c>
      <c r="D271" s="234" t="s">
        <v>653</v>
      </c>
      <c r="E271" s="235" t="s">
        <v>621</v>
      </c>
      <c r="F271" s="235" t="s">
        <v>621</v>
      </c>
      <c r="G271" s="235" t="s">
        <v>620</v>
      </c>
      <c r="H271" s="236" t="s">
        <v>619</v>
      </c>
      <c r="I271" s="237">
        <v>1983</v>
      </c>
      <c r="J271" s="237"/>
      <c r="K271" s="237">
        <v>1983</v>
      </c>
      <c r="L271" s="237">
        <v>42</v>
      </c>
      <c r="M271" s="233" t="s">
        <v>536</v>
      </c>
      <c r="N271" s="238" t="s">
        <v>617</v>
      </c>
      <c r="O271" s="239" t="s">
        <v>556</v>
      </c>
      <c r="P271" s="319"/>
      <c r="Q271" s="239"/>
      <c r="R271" s="239" t="s">
        <v>546</v>
      </c>
      <c r="S271" s="238" t="s">
        <v>615</v>
      </c>
      <c r="T271" s="236" t="s">
        <v>571</v>
      </c>
      <c r="U271" s="236" t="s">
        <v>635</v>
      </c>
      <c r="V271" s="241" t="s">
        <v>526</v>
      </c>
      <c r="W271" s="241" t="s">
        <v>526</v>
      </c>
      <c r="X271" s="236" t="s">
        <v>531</v>
      </c>
      <c r="Y271" s="236" t="s">
        <v>526</v>
      </c>
      <c r="Z271" s="327" t="s">
        <v>526</v>
      </c>
      <c r="AA271" s="327" t="s">
        <v>526</v>
      </c>
      <c r="AB271" s="328"/>
      <c r="AC271" s="328"/>
      <c r="AD271" s="244"/>
      <c r="AE271" s="329"/>
      <c r="AF271" s="246" t="s">
        <v>569</v>
      </c>
      <c r="AG271" s="247">
        <v>15897</v>
      </c>
      <c r="AH271" s="247">
        <v>13323.07</v>
      </c>
      <c r="AI271" s="248" t="s">
        <v>529</v>
      </c>
      <c r="AJ271" s="236">
        <v>3</v>
      </c>
      <c r="AK271" s="236">
        <v>0</v>
      </c>
      <c r="AL271" s="233" t="s">
        <v>528</v>
      </c>
      <c r="AM271" s="236" t="s">
        <v>527</v>
      </c>
      <c r="AN271" s="236" t="s">
        <v>527</v>
      </c>
      <c r="AO271" s="236" t="s">
        <v>527</v>
      </c>
      <c r="AP271" s="236" t="s">
        <v>526</v>
      </c>
      <c r="AQ271" s="236" t="s">
        <v>526</v>
      </c>
      <c r="AR271" s="236" t="s">
        <v>526</v>
      </c>
      <c r="AS271" s="249" t="s">
        <v>559</v>
      </c>
      <c r="AT271" s="236" t="s">
        <v>524</v>
      </c>
      <c r="AU271" s="236" t="s">
        <v>524</v>
      </c>
      <c r="AV271" s="236" t="s">
        <v>568</v>
      </c>
      <c r="AW271" s="236" t="s">
        <v>524</v>
      </c>
      <c r="AX271" s="236" t="s">
        <v>524</v>
      </c>
      <c r="AY271" s="236" t="s">
        <v>524</v>
      </c>
      <c r="AZ271" s="236" t="s">
        <v>524</v>
      </c>
      <c r="BA271" s="250">
        <v>180</v>
      </c>
      <c r="BB271" s="250">
        <v>0</v>
      </c>
      <c r="BC271" s="251" t="s">
        <v>524</v>
      </c>
      <c r="BD271" s="236" t="s">
        <v>524</v>
      </c>
      <c r="BE271" s="236" t="s">
        <v>524</v>
      </c>
      <c r="BF271" s="236" t="s">
        <v>527</v>
      </c>
      <c r="BG271" s="236" t="s">
        <v>524</v>
      </c>
      <c r="BH271" s="236" t="s">
        <v>524</v>
      </c>
      <c r="BI271" s="236" t="s">
        <v>524</v>
      </c>
      <c r="BJ271" s="252" t="s">
        <v>524</v>
      </c>
      <c r="BK271" s="253" t="s">
        <v>523</v>
      </c>
      <c r="BL271" s="236" t="s">
        <v>539</v>
      </c>
      <c r="BM271" s="236" t="s">
        <v>523</v>
      </c>
      <c r="BN271" s="236" t="s">
        <v>523</v>
      </c>
      <c r="BO271" s="236" t="s">
        <v>539</v>
      </c>
      <c r="BP271" s="249" t="s">
        <v>523</v>
      </c>
    </row>
    <row r="272" spans="1:68" s="3" customFormat="1" ht="23.25" customHeight="1">
      <c r="A272" s="91">
        <v>28007</v>
      </c>
      <c r="B272" s="173" t="s">
        <v>484</v>
      </c>
      <c r="C272" s="174">
        <v>2025</v>
      </c>
      <c r="D272" s="175" t="s">
        <v>1643</v>
      </c>
      <c r="E272" s="176" t="s">
        <v>621</v>
      </c>
      <c r="F272" s="176" t="s">
        <v>621</v>
      </c>
      <c r="G272" s="176" t="s">
        <v>620</v>
      </c>
      <c r="H272" s="168" t="s">
        <v>619</v>
      </c>
      <c r="I272" s="167">
        <v>1995</v>
      </c>
      <c r="J272" s="167"/>
      <c r="K272" s="177">
        <v>1995</v>
      </c>
      <c r="L272" s="177">
        <v>30</v>
      </c>
      <c r="M272" s="178" t="s">
        <v>625</v>
      </c>
      <c r="N272" s="179" t="s">
        <v>617</v>
      </c>
      <c r="O272" s="180" t="s">
        <v>556</v>
      </c>
      <c r="P272" s="181"/>
      <c r="Q272" s="171"/>
      <c r="R272" s="171" t="s">
        <v>546</v>
      </c>
      <c r="S272" s="179" t="s">
        <v>615</v>
      </c>
      <c r="T272" s="168" t="s">
        <v>571</v>
      </c>
      <c r="U272" s="168" t="s">
        <v>562</v>
      </c>
      <c r="V272" s="183" t="s">
        <v>526</v>
      </c>
      <c r="W272" s="183" t="s">
        <v>526</v>
      </c>
      <c r="X272" s="168" t="s">
        <v>633</v>
      </c>
      <c r="Y272" s="168" t="s">
        <v>526</v>
      </c>
      <c r="Z272" s="309" t="s">
        <v>526</v>
      </c>
      <c r="AA272" s="309" t="s">
        <v>526</v>
      </c>
      <c r="AB272" s="185"/>
      <c r="AC272" s="185"/>
      <c r="AD272" s="186"/>
      <c r="AE272" s="187"/>
      <c r="AF272" s="188" t="s">
        <v>569</v>
      </c>
      <c r="AG272" s="28">
        <v>19034</v>
      </c>
      <c r="AH272" s="189">
        <v>10954.369999999999</v>
      </c>
      <c r="AI272" s="190" t="s">
        <v>529</v>
      </c>
      <c r="AJ272" s="191">
        <v>4</v>
      </c>
      <c r="AK272" s="191">
        <v>0</v>
      </c>
      <c r="AL272" s="178" t="s">
        <v>528</v>
      </c>
      <c r="AM272" s="191" t="s">
        <v>527</v>
      </c>
      <c r="AN272" s="168" t="s">
        <v>527</v>
      </c>
      <c r="AO272" s="168" t="s">
        <v>527</v>
      </c>
      <c r="AP272" s="168" t="s">
        <v>526</v>
      </c>
      <c r="AQ272" s="168" t="s">
        <v>526</v>
      </c>
      <c r="AR272" s="168" t="s">
        <v>526</v>
      </c>
      <c r="AS272" s="192" t="s">
        <v>585</v>
      </c>
      <c r="AT272" s="168" t="s">
        <v>524</v>
      </c>
      <c r="AU272" s="168" t="s">
        <v>524</v>
      </c>
      <c r="AV272" s="168" t="s">
        <v>568</v>
      </c>
      <c r="AW272" s="168" t="s">
        <v>524</v>
      </c>
      <c r="AX272" s="168" t="s">
        <v>524</v>
      </c>
      <c r="AY272" s="168" t="s">
        <v>524</v>
      </c>
      <c r="AZ272" s="168" t="s">
        <v>524</v>
      </c>
      <c r="BA272" s="193">
        <v>128</v>
      </c>
      <c r="BB272" s="193">
        <v>4</v>
      </c>
      <c r="BC272" s="194" t="s">
        <v>524</v>
      </c>
      <c r="BD272" s="168" t="s">
        <v>527</v>
      </c>
      <c r="BE272" s="168" t="s">
        <v>524</v>
      </c>
      <c r="BF272" s="168" t="s">
        <v>527</v>
      </c>
      <c r="BG272" s="168" t="s">
        <v>524</v>
      </c>
      <c r="BH272" s="168" t="s">
        <v>524</v>
      </c>
      <c r="BI272" s="168" t="s">
        <v>524</v>
      </c>
      <c r="BJ272" s="195" t="s">
        <v>524</v>
      </c>
      <c r="BK272" s="196" t="s">
        <v>523</v>
      </c>
      <c r="BL272" s="168" t="s">
        <v>523</v>
      </c>
      <c r="BM272" s="168" t="s">
        <v>523</v>
      </c>
      <c r="BN272" s="168" t="s">
        <v>523</v>
      </c>
      <c r="BO272" s="168" t="s">
        <v>539</v>
      </c>
      <c r="BP272" s="192" t="s">
        <v>523</v>
      </c>
    </row>
    <row r="273" spans="1:68" s="3" customFormat="1" ht="23.25" customHeight="1">
      <c r="A273" s="91">
        <v>28022</v>
      </c>
      <c r="B273" s="173" t="s">
        <v>485</v>
      </c>
      <c r="C273" s="174">
        <v>2025</v>
      </c>
      <c r="D273" s="175" t="s">
        <v>1644</v>
      </c>
      <c r="E273" s="176" t="s">
        <v>621</v>
      </c>
      <c r="F273" s="176" t="s">
        <v>621</v>
      </c>
      <c r="G273" s="176" t="s">
        <v>620</v>
      </c>
      <c r="H273" s="168" t="s">
        <v>619</v>
      </c>
      <c r="I273" s="167">
        <v>1981</v>
      </c>
      <c r="J273" s="167"/>
      <c r="K273" s="177">
        <v>1981</v>
      </c>
      <c r="L273" s="177">
        <v>44</v>
      </c>
      <c r="M273" s="178" t="s">
        <v>575</v>
      </c>
      <c r="N273" s="179" t="s">
        <v>617</v>
      </c>
      <c r="O273" s="180" t="s">
        <v>556</v>
      </c>
      <c r="P273" s="181"/>
      <c r="Q273" s="171"/>
      <c r="R273" s="171" t="s">
        <v>546</v>
      </c>
      <c r="S273" s="179" t="s">
        <v>615</v>
      </c>
      <c r="T273" s="168" t="s">
        <v>571</v>
      </c>
      <c r="U273" s="168" t="s">
        <v>641</v>
      </c>
      <c r="V273" s="183" t="s">
        <v>526</v>
      </c>
      <c r="W273" s="183" t="s">
        <v>526</v>
      </c>
      <c r="X273" s="168" t="s">
        <v>531</v>
      </c>
      <c r="Y273" s="168" t="s">
        <v>526</v>
      </c>
      <c r="Z273" s="309" t="s">
        <v>526</v>
      </c>
      <c r="AA273" s="309" t="s">
        <v>526</v>
      </c>
      <c r="AB273" s="185"/>
      <c r="AC273" s="185"/>
      <c r="AD273" s="186"/>
      <c r="AE273" s="187"/>
      <c r="AF273" s="188" t="s">
        <v>569</v>
      </c>
      <c r="AG273" s="28">
        <v>14425</v>
      </c>
      <c r="AH273" s="189">
        <v>9594.8699999999972</v>
      </c>
      <c r="AI273" s="190" t="s">
        <v>529</v>
      </c>
      <c r="AJ273" s="191">
        <v>4</v>
      </c>
      <c r="AK273" s="191">
        <v>0</v>
      </c>
      <c r="AL273" s="178" t="s">
        <v>652</v>
      </c>
      <c r="AM273" s="191" t="s">
        <v>527</v>
      </c>
      <c r="AN273" s="168" t="s">
        <v>527</v>
      </c>
      <c r="AO273" s="168" t="s">
        <v>527</v>
      </c>
      <c r="AP273" s="168" t="s">
        <v>526</v>
      </c>
      <c r="AQ273" s="168" t="s">
        <v>526</v>
      </c>
      <c r="AR273" s="168" t="s">
        <v>526</v>
      </c>
      <c r="AS273" s="192" t="s">
        <v>558</v>
      </c>
      <c r="AT273" s="168" t="s">
        <v>524</v>
      </c>
      <c r="AU273" s="168" t="s">
        <v>524</v>
      </c>
      <c r="AV273" s="168" t="s">
        <v>524</v>
      </c>
      <c r="AW273" s="168" t="s">
        <v>524</v>
      </c>
      <c r="AX273" s="168" t="s">
        <v>524</v>
      </c>
      <c r="AY273" s="168" t="s">
        <v>524</v>
      </c>
      <c r="AZ273" s="168" t="s">
        <v>524</v>
      </c>
      <c r="BA273" s="193">
        <v>132</v>
      </c>
      <c r="BB273" s="193">
        <v>0</v>
      </c>
      <c r="BC273" s="194" t="s">
        <v>524</v>
      </c>
      <c r="BD273" s="168" t="s">
        <v>527</v>
      </c>
      <c r="BE273" s="168" t="s">
        <v>524</v>
      </c>
      <c r="BF273" s="168" t="s">
        <v>524</v>
      </c>
      <c r="BG273" s="168" t="s">
        <v>524</v>
      </c>
      <c r="BH273" s="168" t="s">
        <v>524</v>
      </c>
      <c r="BI273" s="168" t="s">
        <v>524</v>
      </c>
      <c r="BJ273" s="195" t="s">
        <v>524</v>
      </c>
      <c r="BK273" s="196" t="s">
        <v>523</v>
      </c>
      <c r="BL273" s="168" t="s">
        <v>539</v>
      </c>
      <c r="BM273" s="168" t="s">
        <v>523</v>
      </c>
      <c r="BN273" s="168" t="s">
        <v>523</v>
      </c>
      <c r="BO273" s="168" t="s">
        <v>539</v>
      </c>
      <c r="BP273" s="192" t="s">
        <v>523</v>
      </c>
    </row>
    <row r="274" spans="1:68" s="3" customFormat="1" ht="23.25" customHeight="1">
      <c r="A274" s="91">
        <v>28004</v>
      </c>
      <c r="B274" s="173" t="s">
        <v>486</v>
      </c>
      <c r="C274" s="174">
        <v>2025</v>
      </c>
      <c r="D274" s="175" t="s">
        <v>1645</v>
      </c>
      <c r="E274" s="176" t="s">
        <v>621</v>
      </c>
      <c r="F274" s="176" t="s">
        <v>621</v>
      </c>
      <c r="G274" s="176" t="s">
        <v>620</v>
      </c>
      <c r="H274" s="168" t="s">
        <v>619</v>
      </c>
      <c r="I274" s="167">
        <v>1955</v>
      </c>
      <c r="J274" s="167"/>
      <c r="K274" s="177">
        <v>1955</v>
      </c>
      <c r="L274" s="177">
        <v>70</v>
      </c>
      <c r="M274" s="178" t="s">
        <v>536</v>
      </c>
      <c r="N274" s="179" t="s">
        <v>617</v>
      </c>
      <c r="O274" s="180" t="s">
        <v>556</v>
      </c>
      <c r="P274" s="181"/>
      <c r="Q274" s="171"/>
      <c r="R274" s="171" t="s">
        <v>546</v>
      </c>
      <c r="S274" s="179" t="s">
        <v>615</v>
      </c>
      <c r="T274" s="168" t="s">
        <v>571</v>
      </c>
      <c r="U274" s="168" t="s">
        <v>635</v>
      </c>
      <c r="V274" s="183" t="s">
        <v>526</v>
      </c>
      <c r="W274" s="183" t="s">
        <v>526</v>
      </c>
      <c r="X274" s="168" t="s">
        <v>526</v>
      </c>
      <c r="Y274" s="168" t="s">
        <v>526</v>
      </c>
      <c r="Z274" s="309" t="s">
        <v>526</v>
      </c>
      <c r="AA274" s="309" t="s">
        <v>526</v>
      </c>
      <c r="AB274" s="185"/>
      <c r="AC274" s="185"/>
      <c r="AD274" s="186"/>
      <c r="AE274" s="187"/>
      <c r="AF274" s="188" t="s">
        <v>569</v>
      </c>
      <c r="AG274" s="28">
        <v>30224</v>
      </c>
      <c r="AH274" s="189">
        <v>7824.9999999999982</v>
      </c>
      <c r="AI274" s="190" t="s">
        <v>529</v>
      </c>
      <c r="AJ274" s="191">
        <v>3</v>
      </c>
      <c r="AK274" s="191">
        <v>0</v>
      </c>
      <c r="AL274" s="178" t="s">
        <v>606</v>
      </c>
      <c r="AM274" s="191" t="s">
        <v>524</v>
      </c>
      <c r="AN274" s="168" t="s">
        <v>527</v>
      </c>
      <c r="AO274" s="168" t="s">
        <v>527</v>
      </c>
      <c r="AP274" s="168" t="s">
        <v>526</v>
      </c>
      <c r="AQ274" s="168" t="s">
        <v>526</v>
      </c>
      <c r="AR274" s="168" t="s">
        <v>526</v>
      </c>
      <c r="AS274" s="192" t="s">
        <v>559</v>
      </c>
      <c r="AT274" s="168" t="s">
        <v>524</v>
      </c>
      <c r="AU274" s="168" t="s">
        <v>524</v>
      </c>
      <c r="AV274" s="168" t="s">
        <v>524</v>
      </c>
      <c r="AW274" s="168" t="s">
        <v>524</v>
      </c>
      <c r="AX274" s="168" t="s">
        <v>524</v>
      </c>
      <c r="AY274" s="168" t="s">
        <v>524</v>
      </c>
      <c r="AZ274" s="168" t="s">
        <v>524</v>
      </c>
      <c r="BA274" s="193">
        <v>0</v>
      </c>
      <c r="BB274" s="193">
        <v>0</v>
      </c>
      <c r="BC274" s="194" t="s">
        <v>524</v>
      </c>
      <c r="BD274" s="168" t="s">
        <v>524</v>
      </c>
      <c r="BE274" s="168" t="s">
        <v>524</v>
      </c>
      <c r="BF274" s="168" t="s">
        <v>524</v>
      </c>
      <c r="BG274" s="168" t="s">
        <v>524</v>
      </c>
      <c r="BH274" s="168" t="s">
        <v>524</v>
      </c>
      <c r="BI274" s="168" t="s">
        <v>524</v>
      </c>
      <c r="BJ274" s="195" t="s">
        <v>524</v>
      </c>
      <c r="BK274" s="196" t="s">
        <v>523</v>
      </c>
      <c r="BL274" s="168" t="s">
        <v>523</v>
      </c>
      <c r="BM274" s="168" t="s">
        <v>523</v>
      </c>
      <c r="BN274" s="168" t="s">
        <v>523</v>
      </c>
      <c r="BO274" s="168" t="s">
        <v>539</v>
      </c>
      <c r="BP274" s="192" t="s">
        <v>523</v>
      </c>
    </row>
    <row r="275" spans="1:68" s="3" customFormat="1" ht="23.25" customHeight="1">
      <c r="A275" s="91">
        <v>28011</v>
      </c>
      <c r="B275" s="173" t="s">
        <v>487</v>
      </c>
      <c r="C275" s="174">
        <v>2025</v>
      </c>
      <c r="D275" s="175" t="s">
        <v>1646</v>
      </c>
      <c r="E275" s="176" t="s">
        <v>621</v>
      </c>
      <c r="F275" s="176" t="s">
        <v>621</v>
      </c>
      <c r="G275" s="176" t="s">
        <v>620</v>
      </c>
      <c r="H275" s="168" t="s">
        <v>619</v>
      </c>
      <c r="I275" s="167">
        <v>1965</v>
      </c>
      <c r="J275" s="167"/>
      <c r="K275" s="177">
        <v>1965</v>
      </c>
      <c r="L275" s="177">
        <v>60</v>
      </c>
      <c r="M275" s="178" t="s">
        <v>639</v>
      </c>
      <c r="N275" s="179" t="s">
        <v>617</v>
      </c>
      <c r="O275" s="180" t="s">
        <v>556</v>
      </c>
      <c r="P275" s="181"/>
      <c r="Q275" s="171"/>
      <c r="R275" s="171" t="s">
        <v>546</v>
      </c>
      <c r="S275" s="179" t="s">
        <v>615</v>
      </c>
      <c r="T275" s="168" t="s">
        <v>571</v>
      </c>
      <c r="U275" s="168" t="s">
        <v>562</v>
      </c>
      <c r="V275" s="183" t="s">
        <v>526</v>
      </c>
      <c r="W275" s="183" t="s">
        <v>526</v>
      </c>
      <c r="X275" s="168" t="s">
        <v>526</v>
      </c>
      <c r="Y275" s="168" t="s">
        <v>526</v>
      </c>
      <c r="Z275" s="309" t="s">
        <v>526</v>
      </c>
      <c r="AA275" s="309" t="s">
        <v>526</v>
      </c>
      <c r="AB275" s="185"/>
      <c r="AC275" s="185"/>
      <c r="AD275" s="186"/>
      <c r="AE275" s="187"/>
      <c r="AF275" s="188" t="s">
        <v>569</v>
      </c>
      <c r="AG275" s="28">
        <v>32846</v>
      </c>
      <c r="AH275" s="189">
        <v>6406.8300000000027</v>
      </c>
      <c r="AI275" s="190" t="s">
        <v>554</v>
      </c>
      <c r="AJ275" s="191">
        <v>1</v>
      </c>
      <c r="AK275" s="191">
        <v>0</v>
      </c>
      <c r="AL275" s="178" t="s">
        <v>606</v>
      </c>
      <c r="AM275" s="191" t="s">
        <v>524</v>
      </c>
      <c r="AN275" s="168" t="s">
        <v>527</v>
      </c>
      <c r="AO275" s="168" t="s">
        <v>527</v>
      </c>
      <c r="AP275" s="168" t="s">
        <v>526</v>
      </c>
      <c r="AQ275" s="168" t="s">
        <v>526</v>
      </c>
      <c r="AR275" s="168" t="s">
        <v>526</v>
      </c>
      <c r="AS275" s="192" t="s">
        <v>559</v>
      </c>
      <c r="AT275" s="168" t="s">
        <v>524</v>
      </c>
      <c r="AU275" s="168" t="s">
        <v>524</v>
      </c>
      <c r="AV275" s="168" t="s">
        <v>524</v>
      </c>
      <c r="AW275" s="168" t="s">
        <v>524</v>
      </c>
      <c r="AX275" s="168" t="s">
        <v>524</v>
      </c>
      <c r="AY275" s="168" t="s">
        <v>524</v>
      </c>
      <c r="AZ275" s="168" t="s">
        <v>524</v>
      </c>
      <c r="BA275" s="193">
        <v>0</v>
      </c>
      <c r="BB275" s="193">
        <v>0</v>
      </c>
      <c r="BC275" s="194" t="s">
        <v>526</v>
      </c>
      <c r="BD275" s="168" t="s">
        <v>526</v>
      </c>
      <c r="BE275" s="168" t="s">
        <v>526</v>
      </c>
      <c r="BF275" s="168" t="s">
        <v>524</v>
      </c>
      <c r="BG275" s="168" t="s">
        <v>524</v>
      </c>
      <c r="BH275" s="168" t="s">
        <v>524</v>
      </c>
      <c r="BI275" s="168" t="s">
        <v>524</v>
      </c>
      <c r="BJ275" s="195" t="s">
        <v>524</v>
      </c>
      <c r="BK275" s="196" t="s">
        <v>523</v>
      </c>
      <c r="BL275" s="168" t="s">
        <v>523</v>
      </c>
      <c r="BM275" s="168" t="s">
        <v>523</v>
      </c>
      <c r="BN275" s="168" t="s">
        <v>523</v>
      </c>
      <c r="BO275" s="168" t="s">
        <v>539</v>
      </c>
      <c r="BP275" s="192" t="s">
        <v>523</v>
      </c>
    </row>
    <row r="276" spans="1:68" s="3" customFormat="1" ht="23.25" customHeight="1">
      <c r="A276" s="91">
        <v>28013</v>
      </c>
      <c r="B276" s="173" t="s">
        <v>488</v>
      </c>
      <c r="C276" s="174">
        <v>2025</v>
      </c>
      <c r="D276" s="175" t="s">
        <v>1647</v>
      </c>
      <c r="E276" s="176" t="s">
        <v>621</v>
      </c>
      <c r="F276" s="176" t="s">
        <v>621</v>
      </c>
      <c r="G276" s="176" t="s">
        <v>620</v>
      </c>
      <c r="H276" s="168" t="s">
        <v>619</v>
      </c>
      <c r="I276" s="167">
        <v>1968</v>
      </c>
      <c r="J276" s="167"/>
      <c r="K276" s="177">
        <v>1968</v>
      </c>
      <c r="L276" s="177">
        <v>57</v>
      </c>
      <c r="M276" s="178" t="s">
        <v>651</v>
      </c>
      <c r="N276" s="179" t="s">
        <v>617</v>
      </c>
      <c r="O276" s="180" t="s">
        <v>556</v>
      </c>
      <c r="P276" s="181"/>
      <c r="Q276" s="171"/>
      <c r="R276" s="171" t="s">
        <v>546</v>
      </c>
      <c r="S276" s="179" t="s">
        <v>615</v>
      </c>
      <c r="T276" s="168" t="s">
        <v>571</v>
      </c>
      <c r="U276" s="168" t="s">
        <v>562</v>
      </c>
      <c r="V276" s="183" t="s">
        <v>526</v>
      </c>
      <c r="W276" s="183" t="s">
        <v>526</v>
      </c>
      <c r="X276" s="168" t="s">
        <v>565</v>
      </c>
      <c r="Y276" s="168" t="s">
        <v>526</v>
      </c>
      <c r="Z276" s="309" t="s">
        <v>526</v>
      </c>
      <c r="AA276" s="309" t="s">
        <v>526</v>
      </c>
      <c r="AB276" s="185"/>
      <c r="AC276" s="185"/>
      <c r="AD276" s="186"/>
      <c r="AE276" s="187"/>
      <c r="AF276" s="188" t="s">
        <v>569</v>
      </c>
      <c r="AG276" s="28">
        <v>33402</v>
      </c>
      <c r="AH276" s="189">
        <v>6231.2500000000018</v>
      </c>
      <c r="AI276" s="190" t="s">
        <v>554</v>
      </c>
      <c r="AJ276" s="191">
        <v>2</v>
      </c>
      <c r="AK276" s="191">
        <v>0</v>
      </c>
      <c r="AL276" s="178" t="s">
        <v>606</v>
      </c>
      <c r="AM276" s="191" t="s">
        <v>524</v>
      </c>
      <c r="AN276" s="168" t="s">
        <v>527</v>
      </c>
      <c r="AO276" s="168" t="s">
        <v>527</v>
      </c>
      <c r="AP276" s="168" t="s">
        <v>526</v>
      </c>
      <c r="AQ276" s="168" t="s">
        <v>526</v>
      </c>
      <c r="AR276" s="168" t="s">
        <v>526</v>
      </c>
      <c r="AS276" s="192" t="s">
        <v>558</v>
      </c>
      <c r="AT276" s="168" t="s">
        <v>524</v>
      </c>
      <c r="AU276" s="168" t="s">
        <v>524</v>
      </c>
      <c r="AV276" s="168" t="s">
        <v>524</v>
      </c>
      <c r="AW276" s="168" t="s">
        <v>524</v>
      </c>
      <c r="AX276" s="168" t="s">
        <v>524</v>
      </c>
      <c r="AY276" s="168" t="s">
        <v>524</v>
      </c>
      <c r="AZ276" s="168" t="s">
        <v>524</v>
      </c>
      <c r="BA276" s="193">
        <v>0</v>
      </c>
      <c r="BB276" s="193">
        <v>0</v>
      </c>
      <c r="BC276" s="194" t="s">
        <v>524</v>
      </c>
      <c r="BD276" s="168" t="s">
        <v>524</v>
      </c>
      <c r="BE276" s="168" t="s">
        <v>524</v>
      </c>
      <c r="BF276" s="168" t="s">
        <v>524</v>
      </c>
      <c r="BG276" s="168" t="s">
        <v>524</v>
      </c>
      <c r="BH276" s="168" t="s">
        <v>524</v>
      </c>
      <c r="BI276" s="168" t="s">
        <v>524</v>
      </c>
      <c r="BJ276" s="195" t="s">
        <v>524</v>
      </c>
      <c r="BK276" s="196" t="s">
        <v>523</v>
      </c>
      <c r="BL276" s="168" t="s">
        <v>523</v>
      </c>
      <c r="BM276" s="168" t="s">
        <v>523</v>
      </c>
      <c r="BN276" s="168" t="s">
        <v>523</v>
      </c>
      <c r="BO276" s="168" t="s">
        <v>539</v>
      </c>
      <c r="BP276" s="192" t="s">
        <v>523</v>
      </c>
    </row>
    <row r="277" spans="1:68" s="3" customFormat="1" ht="23.25" customHeight="1">
      <c r="A277" s="91">
        <v>28019</v>
      </c>
      <c r="B277" s="173" t="s">
        <v>489</v>
      </c>
      <c r="C277" s="174">
        <v>2025</v>
      </c>
      <c r="D277" s="175" t="s">
        <v>1648</v>
      </c>
      <c r="E277" s="176" t="s">
        <v>621</v>
      </c>
      <c r="F277" s="176" t="s">
        <v>621</v>
      </c>
      <c r="G277" s="176" t="s">
        <v>620</v>
      </c>
      <c r="H277" s="168" t="s">
        <v>619</v>
      </c>
      <c r="I277" s="167">
        <v>1981</v>
      </c>
      <c r="J277" s="167"/>
      <c r="K277" s="177">
        <v>1981</v>
      </c>
      <c r="L277" s="177">
        <v>44</v>
      </c>
      <c r="M277" s="178" t="s">
        <v>618</v>
      </c>
      <c r="N277" s="179" t="s">
        <v>617</v>
      </c>
      <c r="O277" s="180" t="s">
        <v>556</v>
      </c>
      <c r="P277" s="181"/>
      <c r="Q277" s="171"/>
      <c r="R277" s="171" t="s">
        <v>546</v>
      </c>
      <c r="S277" s="179" t="s">
        <v>615</v>
      </c>
      <c r="T277" s="168" t="s">
        <v>571</v>
      </c>
      <c r="U277" s="168" t="s">
        <v>562</v>
      </c>
      <c r="V277" s="183" t="s">
        <v>526</v>
      </c>
      <c r="W277" s="183" t="s">
        <v>561</v>
      </c>
      <c r="X277" s="168" t="s">
        <v>531</v>
      </c>
      <c r="Y277" s="168" t="s">
        <v>526</v>
      </c>
      <c r="Z277" s="309" t="s">
        <v>526</v>
      </c>
      <c r="AA277" s="309" t="s">
        <v>526</v>
      </c>
      <c r="AB277" s="185"/>
      <c r="AC277" s="185"/>
      <c r="AD277" s="186"/>
      <c r="AE277" s="187"/>
      <c r="AF277" s="188" t="s">
        <v>569</v>
      </c>
      <c r="AG277" s="28">
        <v>16161</v>
      </c>
      <c r="AH277" s="189">
        <v>5729.61</v>
      </c>
      <c r="AI277" s="190" t="s">
        <v>644</v>
      </c>
      <c r="AJ277" s="191">
        <v>2</v>
      </c>
      <c r="AK277" s="191">
        <v>0</v>
      </c>
      <c r="AL277" s="178" t="s">
        <v>643</v>
      </c>
      <c r="AM277" s="191" t="s">
        <v>524</v>
      </c>
      <c r="AN277" s="168" t="s">
        <v>527</v>
      </c>
      <c r="AO277" s="168" t="s">
        <v>527</v>
      </c>
      <c r="AP277" s="168" t="s">
        <v>526</v>
      </c>
      <c r="AQ277" s="168" t="s">
        <v>526</v>
      </c>
      <c r="AR277" s="168" t="s">
        <v>526</v>
      </c>
      <c r="AS277" s="192" t="s">
        <v>558</v>
      </c>
      <c r="AT277" s="168" t="s">
        <v>524</v>
      </c>
      <c r="AU277" s="168" t="s">
        <v>524</v>
      </c>
      <c r="AV277" s="168" t="s">
        <v>524</v>
      </c>
      <c r="AW277" s="168" t="s">
        <v>524</v>
      </c>
      <c r="AX277" s="168" t="s">
        <v>524</v>
      </c>
      <c r="AY277" s="168" t="s">
        <v>524</v>
      </c>
      <c r="AZ277" s="168" t="s">
        <v>524</v>
      </c>
      <c r="BA277" s="193">
        <v>0</v>
      </c>
      <c r="BB277" s="193">
        <v>0</v>
      </c>
      <c r="BC277" s="194" t="s">
        <v>524</v>
      </c>
      <c r="BD277" s="168" t="s">
        <v>524</v>
      </c>
      <c r="BE277" s="168" t="s">
        <v>524</v>
      </c>
      <c r="BF277" s="168" t="s">
        <v>524</v>
      </c>
      <c r="BG277" s="168" t="s">
        <v>524</v>
      </c>
      <c r="BH277" s="168" t="s">
        <v>524</v>
      </c>
      <c r="BI277" s="168" t="s">
        <v>524</v>
      </c>
      <c r="BJ277" s="195" t="s">
        <v>524</v>
      </c>
      <c r="BK277" s="196" t="s">
        <v>523</v>
      </c>
      <c r="BL277" s="168" t="s">
        <v>523</v>
      </c>
      <c r="BM277" s="168" t="s">
        <v>523</v>
      </c>
      <c r="BN277" s="168" t="s">
        <v>523</v>
      </c>
      <c r="BO277" s="168" t="s">
        <v>539</v>
      </c>
      <c r="BP277" s="192" t="s">
        <v>523</v>
      </c>
    </row>
    <row r="278" spans="1:68" s="3" customFormat="1" ht="23.25" customHeight="1">
      <c r="A278" s="91">
        <v>28017</v>
      </c>
      <c r="B278" s="173" t="s">
        <v>490</v>
      </c>
      <c r="C278" s="174">
        <v>2025</v>
      </c>
      <c r="D278" s="175" t="s">
        <v>1649</v>
      </c>
      <c r="E278" s="176" t="s">
        <v>621</v>
      </c>
      <c r="F278" s="176" t="s">
        <v>621</v>
      </c>
      <c r="G278" s="176" t="s">
        <v>620</v>
      </c>
      <c r="H278" s="168" t="s">
        <v>619</v>
      </c>
      <c r="I278" s="167">
        <v>1977</v>
      </c>
      <c r="J278" s="167"/>
      <c r="K278" s="177">
        <v>1977</v>
      </c>
      <c r="L278" s="177">
        <v>48</v>
      </c>
      <c r="M278" s="178" t="s">
        <v>625</v>
      </c>
      <c r="N278" s="179" t="s">
        <v>617</v>
      </c>
      <c r="O278" s="180" t="s">
        <v>556</v>
      </c>
      <c r="P278" s="181"/>
      <c r="Q278" s="171"/>
      <c r="R278" s="171" t="s">
        <v>546</v>
      </c>
      <c r="S278" s="179" t="s">
        <v>615</v>
      </c>
      <c r="T278" s="168" t="s">
        <v>571</v>
      </c>
      <c r="U278" s="168" t="s">
        <v>562</v>
      </c>
      <c r="V278" s="183" t="s">
        <v>526</v>
      </c>
      <c r="W278" s="183" t="s">
        <v>526</v>
      </c>
      <c r="X278" s="168" t="s">
        <v>526</v>
      </c>
      <c r="Y278" s="168" t="s">
        <v>526</v>
      </c>
      <c r="Z278" s="309" t="s">
        <v>526</v>
      </c>
      <c r="AA278" s="309" t="s">
        <v>526</v>
      </c>
      <c r="AB278" s="185"/>
      <c r="AC278" s="185"/>
      <c r="AD278" s="186"/>
      <c r="AE278" s="187"/>
      <c r="AF278" s="188" t="s">
        <v>569</v>
      </c>
      <c r="AG278" s="28">
        <v>12922</v>
      </c>
      <c r="AH278" s="189">
        <v>4770.71</v>
      </c>
      <c r="AI278" s="190" t="s">
        <v>644</v>
      </c>
      <c r="AJ278" s="191">
        <v>2</v>
      </c>
      <c r="AK278" s="191">
        <v>0</v>
      </c>
      <c r="AL278" s="178" t="s">
        <v>643</v>
      </c>
      <c r="AM278" s="191" t="s">
        <v>524</v>
      </c>
      <c r="AN278" s="168" t="s">
        <v>527</v>
      </c>
      <c r="AO278" s="168" t="s">
        <v>527</v>
      </c>
      <c r="AP278" s="168" t="s">
        <v>526</v>
      </c>
      <c r="AQ278" s="168" t="s">
        <v>526</v>
      </c>
      <c r="AR278" s="168" t="s">
        <v>526</v>
      </c>
      <c r="AS278" s="192" t="s">
        <v>585</v>
      </c>
      <c r="AT278" s="168" t="s">
        <v>524</v>
      </c>
      <c r="AU278" s="168" t="s">
        <v>524</v>
      </c>
      <c r="AV278" s="168" t="s">
        <v>524</v>
      </c>
      <c r="AW278" s="168" t="s">
        <v>524</v>
      </c>
      <c r="AX278" s="168" t="s">
        <v>524</v>
      </c>
      <c r="AY278" s="168" t="s">
        <v>524</v>
      </c>
      <c r="AZ278" s="168" t="s">
        <v>524</v>
      </c>
      <c r="BA278" s="193">
        <v>71</v>
      </c>
      <c r="BB278" s="193">
        <v>0</v>
      </c>
      <c r="BC278" s="194" t="s">
        <v>524</v>
      </c>
      <c r="BD278" s="168" t="s">
        <v>524</v>
      </c>
      <c r="BE278" s="168" t="s">
        <v>524</v>
      </c>
      <c r="BF278" s="168" t="s">
        <v>524</v>
      </c>
      <c r="BG278" s="168" t="s">
        <v>524</v>
      </c>
      <c r="BH278" s="168" t="s">
        <v>524</v>
      </c>
      <c r="BI278" s="168" t="s">
        <v>524</v>
      </c>
      <c r="BJ278" s="195" t="s">
        <v>524</v>
      </c>
      <c r="BK278" s="196" t="s">
        <v>523</v>
      </c>
      <c r="BL278" s="168" t="s">
        <v>523</v>
      </c>
      <c r="BM278" s="168" t="s">
        <v>523</v>
      </c>
      <c r="BN278" s="168" t="s">
        <v>523</v>
      </c>
      <c r="BO278" s="168" t="s">
        <v>539</v>
      </c>
      <c r="BP278" s="192" t="s">
        <v>523</v>
      </c>
    </row>
    <row r="279" spans="1:68" s="3" customFormat="1" ht="23.25" customHeight="1">
      <c r="A279" s="91">
        <v>28025</v>
      </c>
      <c r="B279" s="173" t="s">
        <v>491</v>
      </c>
      <c r="C279" s="174">
        <v>2025</v>
      </c>
      <c r="D279" s="175" t="s">
        <v>1650</v>
      </c>
      <c r="E279" s="176" t="s">
        <v>621</v>
      </c>
      <c r="F279" s="176" t="s">
        <v>621</v>
      </c>
      <c r="G279" s="176" t="s">
        <v>620</v>
      </c>
      <c r="H279" s="168" t="s">
        <v>619</v>
      </c>
      <c r="I279" s="167">
        <v>2006</v>
      </c>
      <c r="J279" s="167"/>
      <c r="K279" s="177">
        <v>2006</v>
      </c>
      <c r="L279" s="177">
        <v>19</v>
      </c>
      <c r="M279" s="178" t="s">
        <v>575</v>
      </c>
      <c r="N279" s="179" t="s">
        <v>617</v>
      </c>
      <c r="O279" s="180" t="s">
        <v>556</v>
      </c>
      <c r="P279" s="181"/>
      <c r="Q279" s="171"/>
      <c r="R279" s="171" t="s">
        <v>546</v>
      </c>
      <c r="S279" s="179" t="s">
        <v>615</v>
      </c>
      <c r="T279" s="168" t="s">
        <v>571</v>
      </c>
      <c r="U279" s="168" t="s">
        <v>650</v>
      </c>
      <c r="V279" s="183" t="s">
        <v>526</v>
      </c>
      <c r="W279" s="183" t="s">
        <v>526</v>
      </c>
      <c r="X279" s="168" t="s">
        <v>531</v>
      </c>
      <c r="Y279" s="168" t="s">
        <v>526</v>
      </c>
      <c r="Z279" s="309" t="s">
        <v>526</v>
      </c>
      <c r="AA279" s="309" t="s">
        <v>526</v>
      </c>
      <c r="AB279" s="185"/>
      <c r="AC279" s="185"/>
      <c r="AD279" s="186"/>
      <c r="AE279" s="187"/>
      <c r="AF279" s="188" t="s">
        <v>569</v>
      </c>
      <c r="AG279" s="28">
        <v>4457</v>
      </c>
      <c r="AH279" s="189">
        <v>3510.95</v>
      </c>
      <c r="AI279" s="190" t="s">
        <v>529</v>
      </c>
      <c r="AJ279" s="191">
        <v>5</v>
      </c>
      <c r="AK279" s="191">
        <v>0</v>
      </c>
      <c r="AL279" s="178" t="s">
        <v>528</v>
      </c>
      <c r="AM279" s="191" t="s">
        <v>527</v>
      </c>
      <c r="AN279" s="168" t="s">
        <v>527</v>
      </c>
      <c r="AO279" s="168" t="s">
        <v>527</v>
      </c>
      <c r="AP279" s="168" t="s">
        <v>526</v>
      </c>
      <c r="AQ279" s="168" t="s">
        <v>526</v>
      </c>
      <c r="AR279" s="168" t="s">
        <v>526</v>
      </c>
      <c r="AS279" s="192" t="s">
        <v>525</v>
      </c>
      <c r="AT279" s="168" t="s">
        <v>524</v>
      </c>
      <c r="AU279" s="168" t="s">
        <v>524</v>
      </c>
      <c r="AV279" s="168" t="s">
        <v>568</v>
      </c>
      <c r="AW279" s="168" t="s">
        <v>524</v>
      </c>
      <c r="AX279" s="168" t="s">
        <v>524</v>
      </c>
      <c r="AY279" s="168" t="s">
        <v>524</v>
      </c>
      <c r="AZ279" s="168" t="s">
        <v>524</v>
      </c>
      <c r="BA279" s="193">
        <v>40</v>
      </c>
      <c r="BB279" s="193">
        <v>0</v>
      </c>
      <c r="BC279" s="194" t="s">
        <v>527</v>
      </c>
      <c r="BD279" s="168" t="s">
        <v>527</v>
      </c>
      <c r="BE279" s="168" t="s">
        <v>524</v>
      </c>
      <c r="BF279" s="168" t="s">
        <v>527</v>
      </c>
      <c r="BG279" s="168" t="s">
        <v>524</v>
      </c>
      <c r="BH279" s="168" t="s">
        <v>524</v>
      </c>
      <c r="BI279" s="168" t="s">
        <v>524</v>
      </c>
      <c r="BJ279" s="195" t="s">
        <v>524</v>
      </c>
      <c r="BK279" s="196" t="s">
        <v>523</v>
      </c>
      <c r="BL279" s="168" t="s">
        <v>523</v>
      </c>
      <c r="BM279" s="168" t="s">
        <v>523</v>
      </c>
      <c r="BN279" s="168" t="s">
        <v>523</v>
      </c>
      <c r="BO279" s="168" t="s">
        <v>539</v>
      </c>
      <c r="BP279" s="192" t="s">
        <v>523</v>
      </c>
    </row>
    <row r="280" spans="1:68" s="3" customFormat="1" ht="23.25" customHeight="1">
      <c r="A280" s="91">
        <v>28010</v>
      </c>
      <c r="B280" s="173" t="s">
        <v>492</v>
      </c>
      <c r="C280" s="174">
        <v>2025</v>
      </c>
      <c r="D280" s="175" t="s">
        <v>649</v>
      </c>
      <c r="E280" s="176" t="s">
        <v>621</v>
      </c>
      <c r="F280" s="176" t="s">
        <v>621</v>
      </c>
      <c r="G280" s="176" t="s">
        <v>620</v>
      </c>
      <c r="H280" s="168" t="s">
        <v>619</v>
      </c>
      <c r="I280" s="167">
        <v>1963</v>
      </c>
      <c r="J280" s="167"/>
      <c r="K280" s="177">
        <v>1963</v>
      </c>
      <c r="L280" s="177">
        <v>62</v>
      </c>
      <c r="M280" s="178" t="s">
        <v>648</v>
      </c>
      <c r="N280" s="179" t="s">
        <v>617</v>
      </c>
      <c r="O280" s="180" t="s">
        <v>556</v>
      </c>
      <c r="P280" s="181"/>
      <c r="Q280" s="171"/>
      <c r="R280" s="171" t="s">
        <v>546</v>
      </c>
      <c r="S280" s="179" t="s">
        <v>615</v>
      </c>
      <c r="T280" s="168" t="s">
        <v>571</v>
      </c>
      <c r="U280" s="168" t="s">
        <v>562</v>
      </c>
      <c r="V280" s="183" t="s">
        <v>526</v>
      </c>
      <c r="W280" s="183" t="s">
        <v>526</v>
      </c>
      <c r="X280" s="168" t="s">
        <v>526</v>
      </c>
      <c r="Y280" s="168" t="s">
        <v>526</v>
      </c>
      <c r="Z280" s="309" t="s">
        <v>526</v>
      </c>
      <c r="AA280" s="309" t="s">
        <v>526</v>
      </c>
      <c r="AB280" s="185"/>
      <c r="AC280" s="185"/>
      <c r="AD280" s="186"/>
      <c r="AE280" s="187"/>
      <c r="AF280" s="188" t="s">
        <v>569</v>
      </c>
      <c r="AG280" s="28">
        <v>16975</v>
      </c>
      <c r="AH280" s="189">
        <v>3036.0000000000005</v>
      </c>
      <c r="AI280" s="190" t="s">
        <v>554</v>
      </c>
      <c r="AJ280" s="191">
        <v>1</v>
      </c>
      <c r="AK280" s="191">
        <v>0</v>
      </c>
      <c r="AL280" s="178" t="s">
        <v>606</v>
      </c>
      <c r="AM280" s="191" t="s">
        <v>524</v>
      </c>
      <c r="AN280" s="168" t="s">
        <v>527</v>
      </c>
      <c r="AO280" s="168" t="s">
        <v>527</v>
      </c>
      <c r="AP280" s="168" t="s">
        <v>526</v>
      </c>
      <c r="AQ280" s="168" t="s">
        <v>526</v>
      </c>
      <c r="AR280" s="168" t="s">
        <v>526</v>
      </c>
      <c r="AS280" s="192" t="s">
        <v>585</v>
      </c>
      <c r="AT280" s="168" t="s">
        <v>524</v>
      </c>
      <c r="AU280" s="168" t="s">
        <v>524</v>
      </c>
      <c r="AV280" s="168" t="s">
        <v>524</v>
      </c>
      <c r="AW280" s="168" t="s">
        <v>524</v>
      </c>
      <c r="AX280" s="168" t="s">
        <v>524</v>
      </c>
      <c r="AY280" s="168" t="s">
        <v>524</v>
      </c>
      <c r="AZ280" s="168" t="s">
        <v>524</v>
      </c>
      <c r="BA280" s="193">
        <v>0</v>
      </c>
      <c r="BB280" s="193">
        <v>0</v>
      </c>
      <c r="BC280" s="194" t="s">
        <v>526</v>
      </c>
      <c r="BD280" s="168" t="s">
        <v>526</v>
      </c>
      <c r="BE280" s="168" t="s">
        <v>526</v>
      </c>
      <c r="BF280" s="168" t="s">
        <v>524</v>
      </c>
      <c r="BG280" s="168" t="s">
        <v>524</v>
      </c>
      <c r="BH280" s="168" t="s">
        <v>524</v>
      </c>
      <c r="BI280" s="168" t="s">
        <v>524</v>
      </c>
      <c r="BJ280" s="195" t="s">
        <v>524</v>
      </c>
      <c r="BK280" s="196" t="s">
        <v>523</v>
      </c>
      <c r="BL280" s="168" t="s">
        <v>523</v>
      </c>
      <c r="BM280" s="168" t="s">
        <v>523</v>
      </c>
      <c r="BN280" s="168" t="s">
        <v>523</v>
      </c>
      <c r="BO280" s="168" t="s">
        <v>539</v>
      </c>
      <c r="BP280" s="192" t="s">
        <v>523</v>
      </c>
    </row>
    <row r="281" spans="1:68" s="3" customFormat="1" ht="23.25" customHeight="1">
      <c r="A281" s="91">
        <v>28015</v>
      </c>
      <c r="B281" s="173" t="s">
        <v>493</v>
      </c>
      <c r="C281" s="174">
        <v>2025</v>
      </c>
      <c r="D281" s="175" t="s">
        <v>1651</v>
      </c>
      <c r="E281" s="176" t="s">
        <v>621</v>
      </c>
      <c r="F281" s="176" t="s">
        <v>621</v>
      </c>
      <c r="G281" s="176" t="s">
        <v>620</v>
      </c>
      <c r="H281" s="168" t="s">
        <v>619</v>
      </c>
      <c r="I281" s="167">
        <v>1974</v>
      </c>
      <c r="J281" s="167"/>
      <c r="K281" s="177">
        <v>1974</v>
      </c>
      <c r="L281" s="177">
        <v>51</v>
      </c>
      <c r="M281" s="178" t="s">
        <v>625</v>
      </c>
      <c r="N281" s="179" t="s">
        <v>617</v>
      </c>
      <c r="O281" s="180" t="s">
        <v>556</v>
      </c>
      <c r="P281" s="181"/>
      <c r="Q281" s="171"/>
      <c r="R281" s="171" t="s">
        <v>546</v>
      </c>
      <c r="S281" s="179" t="s">
        <v>615</v>
      </c>
      <c r="T281" s="168" t="s">
        <v>571</v>
      </c>
      <c r="U281" s="168" t="s">
        <v>562</v>
      </c>
      <c r="V281" s="183" t="s">
        <v>526</v>
      </c>
      <c r="W281" s="183" t="s">
        <v>526</v>
      </c>
      <c r="X281" s="168" t="s">
        <v>633</v>
      </c>
      <c r="Y281" s="168" t="s">
        <v>526</v>
      </c>
      <c r="Z281" s="309" t="s">
        <v>526</v>
      </c>
      <c r="AA281" s="309" t="s">
        <v>526</v>
      </c>
      <c r="AB281" s="185"/>
      <c r="AC281" s="185"/>
      <c r="AD281" s="186"/>
      <c r="AE281" s="187"/>
      <c r="AF281" s="188" t="s">
        <v>569</v>
      </c>
      <c r="AG281" s="28">
        <v>11560</v>
      </c>
      <c r="AH281" s="189">
        <v>2679</v>
      </c>
      <c r="AI281" s="190" t="s">
        <v>554</v>
      </c>
      <c r="AJ281" s="191">
        <v>1</v>
      </c>
      <c r="AK281" s="191">
        <v>0</v>
      </c>
      <c r="AL281" s="178" t="s">
        <v>606</v>
      </c>
      <c r="AM281" s="191" t="s">
        <v>524</v>
      </c>
      <c r="AN281" s="168" t="s">
        <v>527</v>
      </c>
      <c r="AO281" s="168" t="s">
        <v>527</v>
      </c>
      <c r="AP281" s="168" t="s">
        <v>526</v>
      </c>
      <c r="AQ281" s="168" t="s">
        <v>526</v>
      </c>
      <c r="AR281" s="168" t="s">
        <v>526</v>
      </c>
      <c r="AS281" s="192" t="s">
        <v>558</v>
      </c>
      <c r="AT281" s="168" t="s">
        <v>524</v>
      </c>
      <c r="AU281" s="168" t="s">
        <v>524</v>
      </c>
      <c r="AV281" s="168" t="s">
        <v>524</v>
      </c>
      <c r="AW281" s="168" t="s">
        <v>524</v>
      </c>
      <c r="AX281" s="168" t="s">
        <v>524</v>
      </c>
      <c r="AY281" s="168" t="s">
        <v>524</v>
      </c>
      <c r="AZ281" s="168" t="s">
        <v>524</v>
      </c>
      <c r="BA281" s="193">
        <v>0</v>
      </c>
      <c r="BB281" s="193">
        <v>0</v>
      </c>
      <c r="BC281" s="194" t="s">
        <v>526</v>
      </c>
      <c r="BD281" s="168" t="s">
        <v>526</v>
      </c>
      <c r="BE281" s="168" t="s">
        <v>526</v>
      </c>
      <c r="BF281" s="168" t="s">
        <v>524</v>
      </c>
      <c r="BG281" s="168" t="s">
        <v>524</v>
      </c>
      <c r="BH281" s="168" t="s">
        <v>524</v>
      </c>
      <c r="BI281" s="168" t="s">
        <v>524</v>
      </c>
      <c r="BJ281" s="195" t="s">
        <v>524</v>
      </c>
      <c r="BK281" s="196" t="s">
        <v>523</v>
      </c>
      <c r="BL281" s="168" t="s">
        <v>523</v>
      </c>
      <c r="BM281" s="168" t="s">
        <v>523</v>
      </c>
      <c r="BN281" s="168" t="s">
        <v>523</v>
      </c>
      <c r="BO281" s="168" t="s">
        <v>539</v>
      </c>
      <c r="BP281" s="192" t="s">
        <v>523</v>
      </c>
    </row>
    <row r="282" spans="1:68" s="3" customFormat="1" ht="23.25" customHeight="1">
      <c r="A282" s="91">
        <v>28020</v>
      </c>
      <c r="B282" s="173" t="s">
        <v>494</v>
      </c>
      <c r="C282" s="174">
        <v>2025</v>
      </c>
      <c r="D282" s="175" t="s">
        <v>1652</v>
      </c>
      <c r="E282" s="176" t="s">
        <v>621</v>
      </c>
      <c r="F282" s="176" t="s">
        <v>621</v>
      </c>
      <c r="G282" s="176" t="s">
        <v>620</v>
      </c>
      <c r="H282" s="168" t="s">
        <v>619</v>
      </c>
      <c r="I282" s="167">
        <v>1958</v>
      </c>
      <c r="J282" s="167"/>
      <c r="K282" s="177">
        <v>1958</v>
      </c>
      <c r="L282" s="177">
        <v>67</v>
      </c>
      <c r="M282" s="178" t="s">
        <v>627</v>
      </c>
      <c r="N282" s="179" t="s">
        <v>617</v>
      </c>
      <c r="O282" s="180" t="s">
        <v>556</v>
      </c>
      <c r="P282" s="181"/>
      <c r="Q282" s="171"/>
      <c r="R282" s="171" t="s">
        <v>546</v>
      </c>
      <c r="S282" s="179" t="s">
        <v>615</v>
      </c>
      <c r="T282" s="168" t="s">
        <v>571</v>
      </c>
      <c r="U282" s="183" t="s">
        <v>647</v>
      </c>
      <c r="V282" s="183" t="s">
        <v>526</v>
      </c>
      <c r="W282" s="183" t="s">
        <v>555</v>
      </c>
      <c r="X282" s="168" t="s">
        <v>526</v>
      </c>
      <c r="Y282" s="168" t="s">
        <v>526</v>
      </c>
      <c r="Z282" s="309" t="s">
        <v>526</v>
      </c>
      <c r="AA282" s="309" t="s">
        <v>526</v>
      </c>
      <c r="AB282" s="185"/>
      <c r="AC282" s="185"/>
      <c r="AD282" s="186"/>
      <c r="AE282" s="187"/>
      <c r="AF282" s="188" t="s">
        <v>569</v>
      </c>
      <c r="AG282" s="28">
        <v>6078</v>
      </c>
      <c r="AH282" s="189">
        <v>2478</v>
      </c>
      <c r="AI282" s="190" t="s">
        <v>554</v>
      </c>
      <c r="AJ282" s="191">
        <v>2</v>
      </c>
      <c r="AK282" s="191">
        <v>0</v>
      </c>
      <c r="AL282" s="178" t="s">
        <v>606</v>
      </c>
      <c r="AM282" s="191" t="s">
        <v>524</v>
      </c>
      <c r="AN282" s="168" t="s">
        <v>527</v>
      </c>
      <c r="AO282" s="168" t="s">
        <v>527</v>
      </c>
      <c r="AP282" s="168" t="s">
        <v>526</v>
      </c>
      <c r="AQ282" s="168" t="s">
        <v>526</v>
      </c>
      <c r="AR282" s="168" t="s">
        <v>526</v>
      </c>
      <c r="AS282" s="192" t="s">
        <v>558</v>
      </c>
      <c r="AT282" s="168" t="s">
        <v>524</v>
      </c>
      <c r="AU282" s="168" t="s">
        <v>524</v>
      </c>
      <c r="AV282" s="168" t="s">
        <v>524</v>
      </c>
      <c r="AW282" s="168" t="s">
        <v>524</v>
      </c>
      <c r="AX282" s="168" t="s">
        <v>524</v>
      </c>
      <c r="AY282" s="168" t="s">
        <v>524</v>
      </c>
      <c r="AZ282" s="168" t="s">
        <v>524</v>
      </c>
      <c r="BA282" s="193">
        <v>0</v>
      </c>
      <c r="BB282" s="193">
        <v>0</v>
      </c>
      <c r="BC282" s="194" t="s">
        <v>524</v>
      </c>
      <c r="BD282" s="168" t="s">
        <v>524</v>
      </c>
      <c r="BE282" s="168" t="s">
        <v>524</v>
      </c>
      <c r="BF282" s="168" t="s">
        <v>524</v>
      </c>
      <c r="BG282" s="168" t="s">
        <v>524</v>
      </c>
      <c r="BH282" s="168" t="s">
        <v>524</v>
      </c>
      <c r="BI282" s="168" t="s">
        <v>524</v>
      </c>
      <c r="BJ282" s="195" t="s">
        <v>524</v>
      </c>
      <c r="BK282" s="196" t="s">
        <v>523</v>
      </c>
      <c r="BL282" s="168" t="s">
        <v>523</v>
      </c>
      <c r="BM282" s="168" t="s">
        <v>523</v>
      </c>
      <c r="BN282" s="168" t="s">
        <v>523</v>
      </c>
      <c r="BO282" s="168" t="s">
        <v>523</v>
      </c>
      <c r="BP282" s="192" t="s">
        <v>523</v>
      </c>
    </row>
    <row r="283" spans="1:68" s="3" customFormat="1" ht="23.25" customHeight="1">
      <c r="A283" s="91">
        <v>28014</v>
      </c>
      <c r="B283" s="173" t="s">
        <v>495</v>
      </c>
      <c r="C283" s="174">
        <v>2025</v>
      </c>
      <c r="D283" s="175" t="s">
        <v>1653</v>
      </c>
      <c r="E283" s="176" t="s">
        <v>621</v>
      </c>
      <c r="F283" s="176" t="s">
        <v>621</v>
      </c>
      <c r="G283" s="176" t="s">
        <v>620</v>
      </c>
      <c r="H283" s="168" t="s">
        <v>619</v>
      </c>
      <c r="I283" s="167">
        <v>1972</v>
      </c>
      <c r="J283" s="167"/>
      <c r="K283" s="177">
        <v>1972</v>
      </c>
      <c r="L283" s="177">
        <v>53</v>
      </c>
      <c r="M283" s="178" t="s">
        <v>627</v>
      </c>
      <c r="N283" s="179" t="s">
        <v>617</v>
      </c>
      <c r="O283" s="180" t="s">
        <v>556</v>
      </c>
      <c r="P283" s="181"/>
      <c r="Q283" s="171"/>
      <c r="R283" s="171" t="s">
        <v>546</v>
      </c>
      <c r="S283" s="179" t="s">
        <v>615</v>
      </c>
      <c r="T283" s="168" t="s">
        <v>571</v>
      </c>
      <c r="U283" s="168" t="s">
        <v>562</v>
      </c>
      <c r="V283" s="183" t="s">
        <v>526</v>
      </c>
      <c r="W283" s="183" t="s">
        <v>555</v>
      </c>
      <c r="X283" s="168" t="s">
        <v>531</v>
      </c>
      <c r="Y283" s="168" t="s">
        <v>526</v>
      </c>
      <c r="Z283" s="309" t="s">
        <v>526</v>
      </c>
      <c r="AA283" s="309" t="s">
        <v>526</v>
      </c>
      <c r="AB283" s="185"/>
      <c r="AC283" s="185"/>
      <c r="AD283" s="186"/>
      <c r="AE283" s="187"/>
      <c r="AF283" s="188" t="s">
        <v>569</v>
      </c>
      <c r="AG283" s="28">
        <v>8098</v>
      </c>
      <c r="AH283" s="189">
        <v>2230</v>
      </c>
      <c r="AI283" s="190" t="s">
        <v>554</v>
      </c>
      <c r="AJ283" s="191">
        <v>1</v>
      </c>
      <c r="AK283" s="191">
        <v>0</v>
      </c>
      <c r="AL283" s="178" t="s">
        <v>606</v>
      </c>
      <c r="AM283" s="191" t="s">
        <v>524</v>
      </c>
      <c r="AN283" s="168" t="s">
        <v>527</v>
      </c>
      <c r="AO283" s="168" t="s">
        <v>527</v>
      </c>
      <c r="AP283" s="168" t="s">
        <v>526</v>
      </c>
      <c r="AQ283" s="168" t="s">
        <v>526</v>
      </c>
      <c r="AR283" s="168" t="s">
        <v>526</v>
      </c>
      <c r="AS283" s="192" t="s">
        <v>558</v>
      </c>
      <c r="AT283" s="168" t="s">
        <v>524</v>
      </c>
      <c r="AU283" s="168" t="s">
        <v>524</v>
      </c>
      <c r="AV283" s="168" t="s">
        <v>524</v>
      </c>
      <c r="AW283" s="168" t="s">
        <v>524</v>
      </c>
      <c r="AX283" s="168" t="s">
        <v>524</v>
      </c>
      <c r="AY283" s="168" t="s">
        <v>524</v>
      </c>
      <c r="AZ283" s="168" t="s">
        <v>524</v>
      </c>
      <c r="BA283" s="193">
        <v>0</v>
      </c>
      <c r="BB283" s="193">
        <v>0</v>
      </c>
      <c r="BC283" s="194" t="s">
        <v>526</v>
      </c>
      <c r="BD283" s="168" t="s">
        <v>526</v>
      </c>
      <c r="BE283" s="168" t="s">
        <v>526</v>
      </c>
      <c r="BF283" s="168" t="s">
        <v>524</v>
      </c>
      <c r="BG283" s="168" t="s">
        <v>524</v>
      </c>
      <c r="BH283" s="168" t="s">
        <v>524</v>
      </c>
      <c r="BI283" s="168" t="s">
        <v>524</v>
      </c>
      <c r="BJ283" s="195" t="s">
        <v>524</v>
      </c>
      <c r="BK283" s="196" t="s">
        <v>523</v>
      </c>
      <c r="BL283" s="168" t="s">
        <v>523</v>
      </c>
      <c r="BM283" s="168" t="s">
        <v>523</v>
      </c>
      <c r="BN283" s="168" t="s">
        <v>523</v>
      </c>
      <c r="BO283" s="168" t="s">
        <v>539</v>
      </c>
      <c r="BP283" s="192" t="s">
        <v>523</v>
      </c>
    </row>
    <row r="284" spans="1:68" s="3" customFormat="1" ht="23.25" customHeight="1">
      <c r="A284" s="91">
        <v>28024</v>
      </c>
      <c r="B284" s="173" t="s">
        <v>496</v>
      </c>
      <c r="C284" s="174">
        <v>2025</v>
      </c>
      <c r="D284" s="175" t="s">
        <v>1654</v>
      </c>
      <c r="E284" s="176" t="s">
        <v>621</v>
      </c>
      <c r="F284" s="176" t="s">
        <v>621</v>
      </c>
      <c r="G284" s="176" t="s">
        <v>620</v>
      </c>
      <c r="H284" s="168" t="s">
        <v>619</v>
      </c>
      <c r="I284" s="167">
        <v>1996</v>
      </c>
      <c r="J284" s="167"/>
      <c r="K284" s="177">
        <v>1996</v>
      </c>
      <c r="L284" s="177">
        <v>29</v>
      </c>
      <c r="M284" s="178" t="s">
        <v>575</v>
      </c>
      <c r="N284" s="179" t="s">
        <v>617</v>
      </c>
      <c r="O284" s="180" t="s">
        <v>556</v>
      </c>
      <c r="P284" s="181"/>
      <c r="Q284" s="171"/>
      <c r="R284" s="171" t="s">
        <v>546</v>
      </c>
      <c r="S284" s="179" t="s">
        <v>615</v>
      </c>
      <c r="T284" s="168" t="s">
        <v>571</v>
      </c>
      <c r="U284" s="168" t="s">
        <v>646</v>
      </c>
      <c r="V284" s="183" t="s">
        <v>526</v>
      </c>
      <c r="W284" s="183" t="s">
        <v>526</v>
      </c>
      <c r="X284" s="168" t="s">
        <v>593</v>
      </c>
      <c r="Y284" s="168" t="s">
        <v>526</v>
      </c>
      <c r="Z284" s="309" t="s">
        <v>526</v>
      </c>
      <c r="AA284" s="309" t="s">
        <v>526</v>
      </c>
      <c r="AB284" s="185"/>
      <c r="AC284" s="185"/>
      <c r="AD284" s="186"/>
      <c r="AE284" s="187"/>
      <c r="AF284" s="188" t="s">
        <v>569</v>
      </c>
      <c r="AG284" s="28">
        <v>2985</v>
      </c>
      <c r="AH284" s="189">
        <v>2044.4</v>
      </c>
      <c r="AI284" s="190" t="s">
        <v>529</v>
      </c>
      <c r="AJ284" s="191">
        <v>3</v>
      </c>
      <c r="AK284" s="191">
        <v>0</v>
      </c>
      <c r="AL284" s="178" t="s">
        <v>528</v>
      </c>
      <c r="AM284" s="191" t="s">
        <v>527</v>
      </c>
      <c r="AN284" s="168" t="s">
        <v>527</v>
      </c>
      <c r="AO284" s="168" t="s">
        <v>527</v>
      </c>
      <c r="AP284" s="168" t="s">
        <v>526</v>
      </c>
      <c r="AQ284" s="168" t="s">
        <v>526</v>
      </c>
      <c r="AR284" s="168" t="s">
        <v>526</v>
      </c>
      <c r="AS284" s="192" t="s">
        <v>525</v>
      </c>
      <c r="AT284" s="168" t="s">
        <v>524</v>
      </c>
      <c r="AU284" s="168" t="s">
        <v>524</v>
      </c>
      <c r="AV284" s="168" t="s">
        <v>524</v>
      </c>
      <c r="AW284" s="168" t="s">
        <v>524</v>
      </c>
      <c r="AX284" s="168" t="s">
        <v>524</v>
      </c>
      <c r="AY284" s="168" t="s">
        <v>524</v>
      </c>
      <c r="AZ284" s="168" t="s">
        <v>524</v>
      </c>
      <c r="BA284" s="193">
        <v>24</v>
      </c>
      <c r="BB284" s="193">
        <v>0</v>
      </c>
      <c r="BC284" s="194" t="s">
        <v>524</v>
      </c>
      <c r="BD284" s="168" t="s">
        <v>527</v>
      </c>
      <c r="BE284" s="168" t="s">
        <v>524</v>
      </c>
      <c r="BF284" s="168" t="s">
        <v>524</v>
      </c>
      <c r="BG284" s="168" t="s">
        <v>524</v>
      </c>
      <c r="BH284" s="168" t="s">
        <v>524</v>
      </c>
      <c r="BI284" s="168" t="s">
        <v>524</v>
      </c>
      <c r="BJ284" s="195" t="s">
        <v>524</v>
      </c>
      <c r="BK284" s="196" t="s">
        <v>523</v>
      </c>
      <c r="BL284" s="168" t="s">
        <v>523</v>
      </c>
      <c r="BM284" s="168" t="s">
        <v>523</v>
      </c>
      <c r="BN284" s="168" t="s">
        <v>523</v>
      </c>
      <c r="BO284" s="168" t="s">
        <v>539</v>
      </c>
      <c r="BP284" s="192" t="s">
        <v>523</v>
      </c>
    </row>
    <row r="285" spans="1:68" s="3" customFormat="1" ht="23.25" customHeight="1">
      <c r="A285" s="91">
        <v>28023</v>
      </c>
      <c r="B285" s="173" t="s">
        <v>497</v>
      </c>
      <c r="C285" s="174">
        <v>2025</v>
      </c>
      <c r="D285" s="175" t="s">
        <v>1655</v>
      </c>
      <c r="E285" s="176" t="s">
        <v>621</v>
      </c>
      <c r="F285" s="176" t="s">
        <v>621</v>
      </c>
      <c r="G285" s="176" t="s">
        <v>620</v>
      </c>
      <c r="H285" s="168" t="s">
        <v>619</v>
      </c>
      <c r="I285" s="167">
        <v>1999</v>
      </c>
      <c r="J285" s="167"/>
      <c r="K285" s="177">
        <v>1999</v>
      </c>
      <c r="L285" s="177">
        <v>26</v>
      </c>
      <c r="M285" s="178" t="s">
        <v>575</v>
      </c>
      <c r="N285" s="179" t="s">
        <v>617</v>
      </c>
      <c r="O285" s="180" t="s">
        <v>556</v>
      </c>
      <c r="P285" s="181"/>
      <c r="Q285" s="171"/>
      <c r="R285" s="171" t="s">
        <v>546</v>
      </c>
      <c r="S285" s="179" t="s">
        <v>615</v>
      </c>
      <c r="T285" s="168" t="s">
        <v>571</v>
      </c>
      <c r="U285" s="168" t="s">
        <v>645</v>
      </c>
      <c r="V285" s="183" t="s">
        <v>526</v>
      </c>
      <c r="W285" s="183" t="s">
        <v>526</v>
      </c>
      <c r="X285" s="168" t="s">
        <v>633</v>
      </c>
      <c r="Y285" s="168" t="s">
        <v>526</v>
      </c>
      <c r="Z285" s="309" t="s">
        <v>526</v>
      </c>
      <c r="AA285" s="309" t="s">
        <v>526</v>
      </c>
      <c r="AB285" s="185"/>
      <c r="AC285" s="185"/>
      <c r="AD285" s="186"/>
      <c r="AE285" s="187"/>
      <c r="AF285" s="188" t="s">
        <v>569</v>
      </c>
      <c r="AG285" s="28">
        <v>1687</v>
      </c>
      <c r="AH285" s="189">
        <v>1487.8999999999999</v>
      </c>
      <c r="AI285" s="190" t="s">
        <v>529</v>
      </c>
      <c r="AJ285" s="191">
        <v>5</v>
      </c>
      <c r="AK285" s="191">
        <v>0</v>
      </c>
      <c r="AL285" s="178" t="s">
        <v>528</v>
      </c>
      <c r="AM285" s="191" t="s">
        <v>527</v>
      </c>
      <c r="AN285" s="168" t="s">
        <v>527</v>
      </c>
      <c r="AO285" s="168" t="s">
        <v>527</v>
      </c>
      <c r="AP285" s="168" t="s">
        <v>526</v>
      </c>
      <c r="AQ285" s="168" t="s">
        <v>526</v>
      </c>
      <c r="AR285" s="168" t="s">
        <v>526</v>
      </c>
      <c r="AS285" s="192" t="s">
        <v>558</v>
      </c>
      <c r="AT285" s="168" t="s">
        <v>524</v>
      </c>
      <c r="AU285" s="168" t="s">
        <v>524</v>
      </c>
      <c r="AV285" s="168" t="s">
        <v>568</v>
      </c>
      <c r="AW285" s="168" t="s">
        <v>524</v>
      </c>
      <c r="AX285" s="168" t="s">
        <v>524</v>
      </c>
      <c r="AY285" s="168" t="s">
        <v>524</v>
      </c>
      <c r="AZ285" s="168" t="s">
        <v>524</v>
      </c>
      <c r="BA285" s="193">
        <v>20</v>
      </c>
      <c r="BB285" s="193">
        <v>0</v>
      </c>
      <c r="BC285" s="194" t="s">
        <v>527</v>
      </c>
      <c r="BD285" s="168" t="s">
        <v>527</v>
      </c>
      <c r="BE285" s="168" t="s">
        <v>524</v>
      </c>
      <c r="BF285" s="168" t="s">
        <v>527</v>
      </c>
      <c r="BG285" s="168" t="s">
        <v>524</v>
      </c>
      <c r="BH285" s="168" t="s">
        <v>524</v>
      </c>
      <c r="BI285" s="168" t="s">
        <v>524</v>
      </c>
      <c r="BJ285" s="195" t="s">
        <v>524</v>
      </c>
      <c r="BK285" s="196" t="s">
        <v>523</v>
      </c>
      <c r="BL285" s="168" t="s">
        <v>523</v>
      </c>
      <c r="BM285" s="168" t="s">
        <v>523</v>
      </c>
      <c r="BN285" s="168" t="s">
        <v>523</v>
      </c>
      <c r="BO285" s="168" t="s">
        <v>539</v>
      </c>
      <c r="BP285" s="192" t="s">
        <v>523</v>
      </c>
    </row>
    <row r="286" spans="1:68" s="3" customFormat="1" ht="23.25" customHeight="1">
      <c r="A286" s="91">
        <v>28016</v>
      </c>
      <c r="B286" s="173" t="s">
        <v>498</v>
      </c>
      <c r="C286" s="174">
        <v>2025</v>
      </c>
      <c r="D286" s="175" t="s">
        <v>1656</v>
      </c>
      <c r="E286" s="176" t="s">
        <v>621</v>
      </c>
      <c r="F286" s="176" t="s">
        <v>621</v>
      </c>
      <c r="G286" s="176" t="s">
        <v>620</v>
      </c>
      <c r="H286" s="168" t="s">
        <v>619</v>
      </c>
      <c r="I286" s="167">
        <v>1976</v>
      </c>
      <c r="J286" s="167"/>
      <c r="K286" s="177">
        <v>1976</v>
      </c>
      <c r="L286" s="177">
        <v>49</v>
      </c>
      <c r="M286" s="178" t="s">
        <v>618</v>
      </c>
      <c r="N286" s="179" t="s">
        <v>617</v>
      </c>
      <c r="O286" s="180" t="s">
        <v>556</v>
      </c>
      <c r="P286" s="181"/>
      <c r="Q286" s="171"/>
      <c r="R286" s="171" t="s">
        <v>546</v>
      </c>
      <c r="S286" s="179" t="s">
        <v>615</v>
      </c>
      <c r="T286" s="168" t="s">
        <v>571</v>
      </c>
      <c r="U286" s="168" t="s">
        <v>562</v>
      </c>
      <c r="V286" s="183" t="s">
        <v>526</v>
      </c>
      <c r="W286" s="183" t="s">
        <v>526</v>
      </c>
      <c r="X286" s="168" t="s">
        <v>526</v>
      </c>
      <c r="Y286" s="168" t="s">
        <v>526</v>
      </c>
      <c r="Z286" s="309" t="s">
        <v>526</v>
      </c>
      <c r="AA286" s="309" t="s">
        <v>526</v>
      </c>
      <c r="AB286" s="185"/>
      <c r="AC286" s="185"/>
      <c r="AD286" s="186"/>
      <c r="AE286" s="187"/>
      <c r="AF286" s="188" t="s">
        <v>569</v>
      </c>
      <c r="AG286" s="28">
        <v>3464</v>
      </c>
      <c r="AH286" s="189">
        <v>1485.1</v>
      </c>
      <c r="AI286" s="190" t="s">
        <v>644</v>
      </c>
      <c r="AJ286" s="191">
        <v>2</v>
      </c>
      <c r="AK286" s="191">
        <v>0</v>
      </c>
      <c r="AL286" s="178" t="s">
        <v>643</v>
      </c>
      <c r="AM286" s="191" t="s">
        <v>524</v>
      </c>
      <c r="AN286" s="168" t="s">
        <v>527</v>
      </c>
      <c r="AO286" s="168" t="s">
        <v>527</v>
      </c>
      <c r="AP286" s="168" t="s">
        <v>526</v>
      </c>
      <c r="AQ286" s="168" t="s">
        <v>526</v>
      </c>
      <c r="AR286" s="168" t="s">
        <v>526</v>
      </c>
      <c r="AS286" s="192" t="s">
        <v>558</v>
      </c>
      <c r="AT286" s="168" t="s">
        <v>524</v>
      </c>
      <c r="AU286" s="168" t="s">
        <v>524</v>
      </c>
      <c r="AV286" s="168" t="s">
        <v>524</v>
      </c>
      <c r="AW286" s="168" t="s">
        <v>524</v>
      </c>
      <c r="AX286" s="168" t="s">
        <v>524</v>
      </c>
      <c r="AY286" s="168" t="s">
        <v>524</v>
      </c>
      <c r="AZ286" s="168" t="s">
        <v>524</v>
      </c>
      <c r="BA286" s="193">
        <v>0</v>
      </c>
      <c r="BB286" s="193">
        <v>0</v>
      </c>
      <c r="BC286" s="194" t="s">
        <v>524</v>
      </c>
      <c r="BD286" s="168" t="s">
        <v>524</v>
      </c>
      <c r="BE286" s="168" t="s">
        <v>524</v>
      </c>
      <c r="BF286" s="168" t="s">
        <v>524</v>
      </c>
      <c r="BG286" s="168" t="s">
        <v>524</v>
      </c>
      <c r="BH286" s="168" t="s">
        <v>524</v>
      </c>
      <c r="BI286" s="168" t="s">
        <v>524</v>
      </c>
      <c r="BJ286" s="195" t="s">
        <v>524</v>
      </c>
      <c r="BK286" s="196" t="s">
        <v>523</v>
      </c>
      <c r="BL286" s="168" t="s">
        <v>523</v>
      </c>
      <c r="BM286" s="168" t="s">
        <v>523</v>
      </c>
      <c r="BN286" s="168" t="s">
        <v>523</v>
      </c>
      <c r="BO286" s="168" t="s">
        <v>539</v>
      </c>
      <c r="BP286" s="192" t="s">
        <v>523</v>
      </c>
    </row>
    <row r="287" spans="1:68" s="3" customFormat="1" ht="23.25" customHeight="1">
      <c r="A287" s="91">
        <v>28006</v>
      </c>
      <c r="B287" s="173" t="s">
        <v>499</v>
      </c>
      <c r="C287" s="174">
        <v>2025</v>
      </c>
      <c r="D287" s="175" t="s">
        <v>642</v>
      </c>
      <c r="E287" s="176" t="s">
        <v>621</v>
      </c>
      <c r="F287" s="176" t="s">
        <v>621</v>
      </c>
      <c r="G287" s="176" t="s">
        <v>620</v>
      </c>
      <c r="H287" s="168" t="s">
        <v>619</v>
      </c>
      <c r="I287" s="167">
        <v>1956</v>
      </c>
      <c r="J287" s="167"/>
      <c r="K287" s="177">
        <v>1956</v>
      </c>
      <c r="L287" s="177">
        <v>69</v>
      </c>
      <c r="M287" s="178" t="s">
        <v>627</v>
      </c>
      <c r="N287" s="179" t="s">
        <v>617</v>
      </c>
      <c r="O287" s="180" t="s">
        <v>556</v>
      </c>
      <c r="P287" s="181"/>
      <c r="Q287" s="171"/>
      <c r="R287" s="171" t="s">
        <v>546</v>
      </c>
      <c r="S287" s="179" t="s">
        <v>615</v>
      </c>
      <c r="T287" s="168" t="s">
        <v>571</v>
      </c>
      <c r="U287" s="168" t="s">
        <v>641</v>
      </c>
      <c r="V287" s="183" t="s">
        <v>526</v>
      </c>
      <c r="W287" s="183" t="s">
        <v>526</v>
      </c>
      <c r="X287" s="168" t="s">
        <v>526</v>
      </c>
      <c r="Y287" s="168" t="s">
        <v>526</v>
      </c>
      <c r="Z287" s="309" t="s">
        <v>526</v>
      </c>
      <c r="AA287" s="309" t="s">
        <v>526</v>
      </c>
      <c r="AB287" s="185"/>
      <c r="AC287" s="185"/>
      <c r="AD287" s="186"/>
      <c r="AE287" s="187"/>
      <c r="AF287" s="188" t="s">
        <v>569</v>
      </c>
      <c r="AG287" s="28">
        <v>5514</v>
      </c>
      <c r="AH287" s="189">
        <v>1293.5999999999999</v>
      </c>
      <c r="AI287" s="190" t="s">
        <v>554</v>
      </c>
      <c r="AJ287" s="191">
        <v>1</v>
      </c>
      <c r="AK287" s="191">
        <v>0</v>
      </c>
      <c r="AL287" s="178" t="s">
        <v>606</v>
      </c>
      <c r="AM287" s="191" t="s">
        <v>524</v>
      </c>
      <c r="AN287" s="168" t="s">
        <v>527</v>
      </c>
      <c r="AO287" s="168" t="s">
        <v>527</v>
      </c>
      <c r="AP287" s="168" t="s">
        <v>526</v>
      </c>
      <c r="AQ287" s="168" t="s">
        <v>526</v>
      </c>
      <c r="AR287" s="168" t="s">
        <v>526</v>
      </c>
      <c r="AS287" s="192" t="s">
        <v>559</v>
      </c>
      <c r="AT287" s="168" t="s">
        <v>524</v>
      </c>
      <c r="AU287" s="168" t="s">
        <v>524</v>
      </c>
      <c r="AV287" s="168" t="s">
        <v>524</v>
      </c>
      <c r="AW287" s="168" t="s">
        <v>524</v>
      </c>
      <c r="AX287" s="168" t="s">
        <v>524</v>
      </c>
      <c r="AY287" s="168" t="s">
        <v>524</v>
      </c>
      <c r="AZ287" s="168" t="s">
        <v>524</v>
      </c>
      <c r="BA287" s="193">
        <v>0</v>
      </c>
      <c r="BB287" s="193">
        <v>0</v>
      </c>
      <c r="BC287" s="194" t="s">
        <v>526</v>
      </c>
      <c r="BD287" s="168" t="s">
        <v>526</v>
      </c>
      <c r="BE287" s="168" t="s">
        <v>526</v>
      </c>
      <c r="BF287" s="168" t="s">
        <v>524</v>
      </c>
      <c r="BG287" s="168" t="s">
        <v>524</v>
      </c>
      <c r="BH287" s="168" t="s">
        <v>524</v>
      </c>
      <c r="BI287" s="168" t="s">
        <v>524</v>
      </c>
      <c r="BJ287" s="195" t="s">
        <v>524</v>
      </c>
      <c r="BK287" s="196" t="s">
        <v>523</v>
      </c>
      <c r="BL287" s="168" t="s">
        <v>523</v>
      </c>
      <c r="BM287" s="168" t="s">
        <v>523</v>
      </c>
      <c r="BN287" s="168" t="s">
        <v>523</v>
      </c>
      <c r="BO287" s="168" t="s">
        <v>539</v>
      </c>
      <c r="BP287" s="192" t="s">
        <v>523</v>
      </c>
    </row>
    <row r="288" spans="1:68" s="3" customFormat="1" ht="23.25" customHeight="1">
      <c r="A288" s="91">
        <v>28012</v>
      </c>
      <c r="B288" s="173" t="s">
        <v>500</v>
      </c>
      <c r="C288" s="174">
        <v>2025</v>
      </c>
      <c r="D288" s="175" t="s">
        <v>1657</v>
      </c>
      <c r="E288" s="176" t="s">
        <v>621</v>
      </c>
      <c r="F288" s="176" t="s">
        <v>621</v>
      </c>
      <c r="G288" s="176" t="s">
        <v>620</v>
      </c>
      <c r="H288" s="168" t="s">
        <v>619</v>
      </c>
      <c r="I288" s="167">
        <v>1966</v>
      </c>
      <c r="J288" s="167"/>
      <c r="K288" s="177">
        <v>1966</v>
      </c>
      <c r="L288" s="177">
        <v>59</v>
      </c>
      <c r="M288" s="178" t="s">
        <v>536</v>
      </c>
      <c r="N288" s="179" t="s">
        <v>617</v>
      </c>
      <c r="O288" s="180" t="s">
        <v>556</v>
      </c>
      <c r="P288" s="181"/>
      <c r="Q288" s="171"/>
      <c r="R288" s="171" t="s">
        <v>546</v>
      </c>
      <c r="S288" s="179" t="s">
        <v>615</v>
      </c>
      <c r="T288" s="168" t="s">
        <v>571</v>
      </c>
      <c r="U288" s="168" t="s">
        <v>640</v>
      </c>
      <c r="V288" s="183" t="s">
        <v>526</v>
      </c>
      <c r="W288" s="183" t="s">
        <v>561</v>
      </c>
      <c r="X288" s="168" t="s">
        <v>526</v>
      </c>
      <c r="Y288" s="168" t="s">
        <v>526</v>
      </c>
      <c r="Z288" s="309" t="s">
        <v>526</v>
      </c>
      <c r="AA288" s="309" t="s">
        <v>526</v>
      </c>
      <c r="AB288" s="185"/>
      <c r="AC288" s="185"/>
      <c r="AD288" s="186"/>
      <c r="AE288" s="187"/>
      <c r="AF288" s="188" t="s">
        <v>569</v>
      </c>
      <c r="AG288" s="28">
        <v>4176</v>
      </c>
      <c r="AH288" s="189">
        <v>1209.6000000000004</v>
      </c>
      <c r="AI288" s="190" t="s">
        <v>601</v>
      </c>
      <c r="AJ288" s="191">
        <v>1</v>
      </c>
      <c r="AK288" s="191">
        <v>0</v>
      </c>
      <c r="AL288" s="178" t="s">
        <v>606</v>
      </c>
      <c r="AM288" s="191" t="s">
        <v>524</v>
      </c>
      <c r="AN288" s="168" t="s">
        <v>527</v>
      </c>
      <c r="AO288" s="168" t="s">
        <v>527</v>
      </c>
      <c r="AP288" s="168" t="s">
        <v>526</v>
      </c>
      <c r="AQ288" s="168" t="s">
        <v>526</v>
      </c>
      <c r="AR288" s="168" t="s">
        <v>526</v>
      </c>
      <c r="AS288" s="192" t="s">
        <v>558</v>
      </c>
      <c r="AT288" s="168" t="s">
        <v>524</v>
      </c>
      <c r="AU288" s="168" t="s">
        <v>524</v>
      </c>
      <c r="AV288" s="168" t="s">
        <v>524</v>
      </c>
      <c r="AW288" s="168" t="s">
        <v>524</v>
      </c>
      <c r="AX288" s="168" t="s">
        <v>524</v>
      </c>
      <c r="AY288" s="168" t="s">
        <v>524</v>
      </c>
      <c r="AZ288" s="168" t="s">
        <v>524</v>
      </c>
      <c r="BA288" s="193">
        <v>0</v>
      </c>
      <c r="BB288" s="193">
        <v>0</v>
      </c>
      <c r="BC288" s="194" t="s">
        <v>526</v>
      </c>
      <c r="BD288" s="168" t="s">
        <v>526</v>
      </c>
      <c r="BE288" s="168" t="s">
        <v>526</v>
      </c>
      <c r="BF288" s="168" t="s">
        <v>524</v>
      </c>
      <c r="BG288" s="168" t="s">
        <v>524</v>
      </c>
      <c r="BH288" s="168" t="s">
        <v>524</v>
      </c>
      <c r="BI288" s="168" t="s">
        <v>524</v>
      </c>
      <c r="BJ288" s="195" t="s">
        <v>524</v>
      </c>
      <c r="BK288" s="196" t="s">
        <v>523</v>
      </c>
      <c r="BL288" s="168" t="s">
        <v>523</v>
      </c>
      <c r="BM288" s="168" t="s">
        <v>523</v>
      </c>
      <c r="BN288" s="168" t="s">
        <v>523</v>
      </c>
      <c r="BO288" s="168" t="s">
        <v>539</v>
      </c>
      <c r="BP288" s="192" t="s">
        <v>523</v>
      </c>
    </row>
    <row r="289" spans="1:68" s="3" customFormat="1" ht="23.25" customHeight="1">
      <c r="A289" s="91">
        <v>28018</v>
      </c>
      <c r="B289" s="173" t="s">
        <v>501</v>
      </c>
      <c r="C289" s="174">
        <v>2025</v>
      </c>
      <c r="D289" s="175" t="s">
        <v>1658</v>
      </c>
      <c r="E289" s="176" t="s">
        <v>621</v>
      </c>
      <c r="F289" s="176" t="s">
        <v>621</v>
      </c>
      <c r="G289" s="176" t="s">
        <v>620</v>
      </c>
      <c r="H289" s="168" t="s">
        <v>619</v>
      </c>
      <c r="I289" s="167">
        <v>1977</v>
      </c>
      <c r="J289" s="167"/>
      <c r="K289" s="177">
        <v>1977</v>
      </c>
      <c r="L289" s="177">
        <v>48</v>
      </c>
      <c r="M289" s="178" t="s">
        <v>639</v>
      </c>
      <c r="N289" s="179" t="s">
        <v>617</v>
      </c>
      <c r="O289" s="180" t="s">
        <v>556</v>
      </c>
      <c r="P289" s="181"/>
      <c r="Q289" s="171"/>
      <c r="R289" s="171" t="s">
        <v>546</v>
      </c>
      <c r="S289" s="179" t="s">
        <v>615</v>
      </c>
      <c r="T289" s="168" t="s">
        <v>571</v>
      </c>
      <c r="U289" s="168" t="s">
        <v>562</v>
      </c>
      <c r="V289" s="183" t="s">
        <v>526</v>
      </c>
      <c r="W289" s="183" t="s">
        <v>555</v>
      </c>
      <c r="X289" s="168" t="s">
        <v>526</v>
      </c>
      <c r="Y289" s="168" t="s">
        <v>526</v>
      </c>
      <c r="Z289" s="309" t="s">
        <v>526</v>
      </c>
      <c r="AA289" s="309" t="s">
        <v>526</v>
      </c>
      <c r="AB289" s="185"/>
      <c r="AC289" s="185"/>
      <c r="AD289" s="186"/>
      <c r="AE289" s="187"/>
      <c r="AF289" s="188" t="s">
        <v>569</v>
      </c>
      <c r="AG289" s="28">
        <v>3228</v>
      </c>
      <c r="AH289" s="189">
        <v>901.18000000000006</v>
      </c>
      <c r="AI289" s="190" t="s">
        <v>554</v>
      </c>
      <c r="AJ289" s="191">
        <v>2</v>
      </c>
      <c r="AK289" s="191">
        <v>0</v>
      </c>
      <c r="AL289" s="178" t="s">
        <v>606</v>
      </c>
      <c r="AM289" s="191" t="s">
        <v>524</v>
      </c>
      <c r="AN289" s="168" t="s">
        <v>527</v>
      </c>
      <c r="AO289" s="168" t="s">
        <v>527</v>
      </c>
      <c r="AP289" s="168" t="s">
        <v>526</v>
      </c>
      <c r="AQ289" s="168" t="s">
        <v>526</v>
      </c>
      <c r="AR289" s="168" t="s">
        <v>526</v>
      </c>
      <c r="AS289" s="192" t="s">
        <v>585</v>
      </c>
      <c r="AT289" s="168" t="s">
        <v>524</v>
      </c>
      <c r="AU289" s="168" t="s">
        <v>524</v>
      </c>
      <c r="AV289" s="168" t="s">
        <v>524</v>
      </c>
      <c r="AW289" s="168" t="s">
        <v>524</v>
      </c>
      <c r="AX289" s="168" t="s">
        <v>524</v>
      </c>
      <c r="AY289" s="168" t="s">
        <v>524</v>
      </c>
      <c r="AZ289" s="168" t="s">
        <v>524</v>
      </c>
      <c r="BA289" s="193">
        <v>0</v>
      </c>
      <c r="BB289" s="193">
        <v>0</v>
      </c>
      <c r="BC289" s="194" t="s">
        <v>524</v>
      </c>
      <c r="BD289" s="168" t="s">
        <v>524</v>
      </c>
      <c r="BE289" s="168" t="s">
        <v>524</v>
      </c>
      <c r="BF289" s="168" t="s">
        <v>524</v>
      </c>
      <c r="BG289" s="168" t="s">
        <v>524</v>
      </c>
      <c r="BH289" s="168" t="s">
        <v>524</v>
      </c>
      <c r="BI289" s="168" t="s">
        <v>524</v>
      </c>
      <c r="BJ289" s="195" t="s">
        <v>524</v>
      </c>
      <c r="BK289" s="196" t="s">
        <v>523</v>
      </c>
      <c r="BL289" s="168" t="s">
        <v>523</v>
      </c>
      <c r="BM289" s="168" t="s">
        <v>523</v>
      </c>
      <c r="BN289" s="168" t="s">
        <v>523</v>
      </c>
      <c r="BO289" s="168" t="s">
        <v>523</v>
      </c>
      <c r="BP289" s="192" t="s">
        <v>523</v>
      </c>
    </row>
    <row r="290" spans="1:68" s="3" customFormat="1" ht="23.25" customHeight="1">
      <c r="A290" s="91">
        <v>28009</v>
      </c>
      <c r="B290" s="173" t="s">
        <v>502</v>
      </c>
      <c r="C290" s="174">
        <v>2025</v>
      </c>
      <c r="D290" s="175" t="s">
        <v>638</v>
      </c>
      <c r="E290" s="176" t="s">
        <v>621</v>
      </c>
      <c r="F290" s="176" t="s">
        <v>621</v>
      </c>
      <c r="G290" s="176" t="s">
        <v>620</v>
      </c>
      <c r="H290" s="168" t="s">
        <v>619</v>
      </c>
      <c r="I290" s="167">
        <v>1962</v>
      </c>
      <c r="J290" s="167"/>
      <c r="K290" s="177">
        <v>1962</v>
      </c>
      <c r="L290" s="177">
        <v>63</v>
      </c>
      <c r="M290" s="178" t="s">
        <v>595</v>
      </c>
      <c r="N290" s="179" t="s">
        <v>617</v>
      </c>
      <c r="O290" s="180" t="s">
        <v>556</v>
      </c>
      <c r="P290" s="181"/>
      <c r="Q290" s="171"/>
      <c r="R290" s="171" t="s">
        <v>546</v>
      </c>
      <c r="S290" s="179" t="s">
        <v>615</v>
      </c>
      <c r="T290" s="168" t="s">
        <v>571</v>
      </c>
      <c r="U290" s="168" t="s">
        <v>637</v>
      </c>
      <c r="V290" s="183" t="s">
        <v>526</v>
      </c>
      <c r="W290" s="183" t="s">
        <v>526</v>
      </c>
      <c r="X290" s="168" t="s">
        <v>531</v>
      </c>
      <c r="Y290" s="168" t="s">
        <v>526</v>
      </c>
      <c r="Z290" s="309" t="s">
        <v>526</v>
      </c>
      <c r="AA290" s="309" t="s">
        <v>526</v>
      </c>
      <c r="AB290" s="185"/>
      <c r="AC290" s="185"/>
      <c r="AD290" s="186"/>
      <c r="AE290" s="187"/>
      <c r="AF290" s="188" t="s">
        <v>569</v>
      </c>
      <c r="AG290" s="28">
        <v>1945</v>
      </c>
      <c r="AH290" s="189">
        <v>880</v>
      </c>
      <c r="AI290" s="190" t="s">
        <v>601</v>
      </c>
      <c r="AJ290" s="191">
        <v>1</v>
      </c>
      <c r="AK290" s="191">
        <v>0</v>
      </c>
      <c r="AL290" s="178" t="s">
        <v>606</v>
      </c>
      <c r="AM290" s="191" t="s">
        <v>524</v>
      </c>
      <c r="AN290" s="168" t="s">
        <v>527</v>
      </c>
      <c r="AO290" s="168" t="s">
        <v>527</v>
      </c>
      <c r="AP290" s="168" t="s">
        <v>526</v>
      </c>
      <c r="AQ290" s="168" t="s">
        <v>526</v>
      </c>
      <c r="AR290" s="168" t="s">
        <v>526</v>
      </c>
      <c r="AS290" s="192" t="s">
        <v>559</v>
      </c>
      <c r="AT290" s="168" t="s">
        <v>524</v>
      </c>
      <c r="AU290" s="168" t="s">
        <v>524</v>
      </c>
      <c r="AV290" s="168" t="s">
        <v>524</v>
      </c>
      <c r="AW290" s="168" t="s">
        <v>524</v>
      </c>
      <c r="AX290" s="168" t="s">
        <v>524</v>
      </c>
      <c r="AY290" s="168" t="s">
        <v>524</v>
      </c>
      <c r="AZ290" s="168" t="s">
        <v>524</v>
      </c>
      <c r="BA290" s="193">
        <v>0</v>
      </c>
      <c r="BB290" s="193">
        <v>0</v>
      </c>
      <c r="BC290" s="194" t="s">
        <v>526</v>
      </c>
      <c r="BD290" s="168" t="s">
        <v>526</v>
      </c>
      <c r="BE290" s="168" t="s">
        <v>526</v>
      </c>
      <c r="BF290" s="168" t="s">
        <v>524</v>
      </c>
      <c r="BG290" s="168" t="s">
        <v>524</v>
      </c>
      <c r="BH290" s="168" t="s">
        <v>524</v>
      </c>
      <c r="BI290" s="168" t="s">
        <v>524</v>
      </c>
      <c r="BJ290" s="195" t="s">
        <v>524</v>
      </c>
      <c r="BK290" s="196" t="s">
        <v>523</v>
      </c>
      <c r="BL290" s="168" t="s">
        <v>523</v>
      </c>
      <c r="BM290" s="168" t="s">
        <v>523</v>
      </c>
      <c r="BN290" s="168" t="s">
        <v>523</v>
      </c>
      <c r="BO290" s="168" t="s">
        <v>523</v>
      </c>
      <c r="BP290" s="192" t="s">
        <v>523</v>
      </c>
    </row>
    <row r="291" spans="1:68" s="3" customFormat="1" ht="23.25" customHeight="1">
      <c r="A291" s="91">
        <v>28021</v>
      </c>
      <c r="B291" s="173" t="s">
        <v>503</v>
      </c>
      <c r="C291" s="174">
        <v>2025</v>
      </c>
      <c r="D291" s="175" t="s">
        <v>1659</v>
      </c>
      <c r="E291" s="176" t="s">
        <v>621</v>
      </c>
      <c r="F291" s="176" t="s">
        <v>621</v>
      </c>
      <c r="G291" s="176" t="s">
        <v>620</v>
      </c>
      <c r="H291" s="168" t="s">
        <v>619</v>
      </c>
      <c r="I291" s="167">
        <v>2002</v>
      </c>
      <c r="J291" s="167"/>
      <c r="K291" s="177">
        <v>2002</v>
      </c>
      <c r="L291" s="177">
        <v>23</v>
      </c>
      <c r="M291" s="178" t="s">
        <v>595</v>
      </c>
      <c r="N291" s="179" t="s">
        <v>617</v>
      </c>
      <c r="O291" s="180" t="s">
        <v>534</v>
      </c>
      <c r="P291" s="181"/>
      <c r="Q291" s="171"/>
      <c r="R291" s="171" t="s">
        <v>546</v>
      </c>
      <c r="S291" s="179" t="s">
        <v>615</v>
      </c>
      <c r="T291" s="168" t="s">
        <v>571</v>
      </c>
      <c r="U291" s="168" t="s">
        <v>636</v>
      </c>
      <c r="V291" s="183" t="s">
        <v>526</v>
      </c>
      <c r="W291" s="183" t="s">
        <v>526</v>
      </c>
      <c r="X291" s="168" t="s">
        <v>565</v>
      </c>
      <c r="Y291" s="168" t="s">
        <v>526</v>
      </c>
      <c r="Z291" s="309" t="s">
        <v>526</v>
      </c>
      <c r="AA291" s="309" t="s">
        <v>526</v>
      </c>
      <c r="AB291" s="185"/>
      <c r="AC291" s="185"/>
      <c r="AD291" s="186"/>
      <c r="AE291" s="187"/>
      <c r="AF291" s="188" t="s">
        <v>569</v>
      </c>
      <c r="AG291" s="28">
        <v>1383</v>
      </c>
      <c r="AH291" s="189">
        <v>609.98</v>
      </c>
      <c r="AI291" s="190" t="s">
        <v>592</v>
      </c>
      <c r="AJ291" s="191">
        <v>13</v>
      </c>
      <c r="AK291" s="191">
        <v>0</v>
      </c>
      <c r="AL291" s="178" t="s">
        <v>528</v>
      </c>
      <c r="AM291" s="191" t="s">
        <v>527</v>
      </c>
      <c r="AN291" s="168" t="s">
        <v>527</v>
      </c>
      <c r="AO291" s="168" t="s">
        <v>527</v>
      </c>
      <c r="AP291" s="168" t="s">
        <v>526</v>
      </c>
      <c r="AQ291" s="168" t="s">
        <v>526</v>
      </c>
      <c r="AR291" s="168" t="s">
        <v>526</v>
      </c>
      <c r="AS291" s="192" t="s">
        <v>558</v>
      </c>
      <c r="AT291" s="168" t="s">
        <v>524</v>
      </c>
      <c r="AU291" s="168" t="s">
        <v>524</v>
      </c>
      <c r="AV291" s="168" t="s">
        <v>568</v>
      </c>
      <c r="AW291" s="168" t="s">
        <v>524</v>
      </c>
      <c r="AX291" s="168" t="s">
        <v>524</v>
      </c>
      <c r="AY291" s="168" t="s">
        <v>524</v>
      </c>
      <c r="AZ291" s="168" t="s">
        <v>524</v>
      </c>
      <c r="BA291" s="193">
        <v>0</v>
      </c>
      <c r="BB291" s="193">
        <v>0</v>
      </c>
      <c r="BC291" s="194" t="s">
        <v>527</v>
      </c>
      <c r="BD291" s="168" t="s">
        <v>527</v>
      </c>
      <c r="BE291" s="168" t="s">
        <v>524</v>
      </c>
      <c r="BF291" s="168" t="s">
        <v>527</v>
      </c>
      <c r="BG291" s="168" t="s">
        <v>524</v>
      </c>
      <c r="BH291" s="168" t="s">
        <v>524</v>
      </c>
      <c r="BI291" s="168" t="s">
        <v>524</v>
      </c>
      <c r="BJ291" s="195" t="s">
        <v>524</v>
      </c>
      <c r="BK291" s="196" t="s">
        <v>523</v>
      </c>
      <c r="BL291" s="168" t="s">
        <v>523</v>
      </c>
      <c r="BM291" s="168" t="s">
        <v>523</v>
      </c>
      <c r="BN291" s="168" t="s">
        <v>523</v>
      </c>
      <c r="BO291" s="168" t="s">
        <v>523</v>
      </c>
      <c r="BP291" s="192" t="s">
        <v>523</v>
      </c>
    </row>
    <row r="292" spans="1:68" s="3" customFormat="1" ht="23.25" customHeight="1">
      <c r="A292" s="91">
        <v>28034</v>
      </c>
      <c r="B292" s="173" t="s">
        <v>504</v>
      </c>
      <c r="C292" s="174">
        <v>2025</v>
      </c>
      <c r="D292" s="175" t="s">
        <v>1660</v>
      </c>
      <c r="E292" s="176" t="s">
        <v>621</v>
      </c>
      <c r="F292" s="176" t="s">
        <v>621</v>
      </c>
      <c r="G292" s="176" t="s">
        <v>620</v>
      </c>
      <c r="H292" s="168" t="s">
        <v>619</v>
      </c>
      <c r="I292" s="167">
        <v>1995</v>
      </c>
      <c r="J292" s="167"/>
      <c r="K292" s="177">
        <v>1995</v>
      </c>
      <c r="L292" s="177">
        <v>30</v>
      </c>
      <c r="M292" s="178" t="s">
        <v>566</v>
      </c>
      <c r="N292" s="179" t="s">
        <v>617</v>
      </c>
      <c r="O292" s="180" t="s">
        <v>556</v>
      </c>
      <c r="P292" s="181"/>
      <c r="Q292" s="171"/>
      <c r="R292" s="171" t="s">
        <v>546</v>
      </c>
      <c r="S292" s="179" t="s">
        <v>615</v>
      </c>
      <c r="T292" s="168" t="s">
        <v>571</v>
      </c>
      <c r="U292" s="168" t="s">
        <v>624</v>
      </c>
      <c r="V292" s="183" t="s">
        <v>526</v>
      </c>
      <c r="W292" s="183" t="s">
        <v>561</v>
      </c>
      <c r="X292" s="168" t="s">
        <v>526</v>
      </c>
      <c r="Y292" s="168" t="s">
        <v>526</v>
      </c>
      <c r="Z292" s="309" t="s">
        <v>526</v>
      </c>
      <c r="AA292" s="309" t="s">
        <v>526</v>
      </c>
      <c r="AB292" s="185"/>
      <c r="AC292" s="185"/>
      <c r="AD292" s="186"/>
      <c r="AE292" s="187"/>
      <c r="AF292" s="188" t="s">
        <v>569</v>
      </c>
      <c r="AG292" s="28">
        <v>1482</v>
      </c>
      <c r="AH292" s="189">
        <v>557.07000000000005</v>
      </c>
      <c r="AI292" s="190" t="s">
        <v>601</v>
      </c>
      <c r="AJ292" s="191">
        <v>2</v>
      </c>
      <c r="AK292" s="191">
        <v>0</v>
      </c>
      <c r="AL292" s="178" t="s">
        <v>528</v>
      </c>
      <c r="AM292" s="191" t="s">
        <v>527</v>
      </c>
      <c r="AN292" s="168" t="s">
        <v>527</v>
      </c>
      <c r="AO292" s="168" t="s">
        <v>527</v>
      </c>
      <c r="AP292" s="168" t="s">
        <v>526</v>
      </c>
      <c r="AQ292" s="168" t="s">
        <v>526</v>
      </c>
      <c r="AR292" s="168" t="s">
        <v>526</v>
      </c>
      <c r="AS292" s="192" t="s">
        <v>585</v>
      </c>
      <c r="AT292" s="168" t="s">
        <v>524</v>
      </c>
      <c r="AU292" s="168" t="s">
        <v>524</v>
      </c>
      <c r="AV292" s="168" t="s">
        <v>524</v>
      </c>
      <c r="AW292" s="168" t="s">
        <v>524</v>
      </c>
      <c r="AX292" s="168" t="s">
        <v>524</v>
      </c>
      <c r="AY292" s="168" t="s">
        <v>524</v>
      </c>
      <c r="AZ292" s="168" t="s">
        <v>524</v>
      </c>
      <c r="BA292" s="193">
        <v>0</v>
      </c>
      <c r="BB292" s="193">
        <v>0</v>
      </c>
      <c r="BC292" s="194" t="s">
        <v>524</v>
      </c>
      <c r="BD292" s="168" t="s">
        <v>526</v>
      </c>
      <c r="BE292" s="168" t="s">
        <v>524</v>
      </c>
      <c r="BF292" s="168" t="s">
        <v>524</v>
      </c>
      <c r="BG292" s="168" t="s">
        <v>524</v>
      </c>
      <c r="BH292" s="168" t="s">
        <v>524</v>
      </c>
      <c r="BI292" s="168" t="s">
        <v>524</v>
      </c>
      <c r="BJ292" s="195" t="s">
        <v>524</v>
      </c>
      <c r="BK292" s="196" t="s">
        <v>523</v>
      </c>
      <c r="BL292" s="168" t="s">
        <v>523</v>
      </c>
      <c r="BM292" s="168" t="s">
        <v>523</v>
      </c>
      <c r="BN292" s="168" t="s">
        <v>523</v>
      </c>
      <c r="BO292" s="168" t="s">
        <v>523</v>
      </c>
      <c r="BP292" s="192" t="s">
        <v>523</v>
      </c>
    </row>
    <row r="293" spans="1:68" s="3" customFormat="1" ht="23.25" customHeight="1">
      <c r="A293" s="91">
        <v>28005</v>
      </c>
      <c r="B293" s="173" t="s">
        <v>505</v>
      </c>
      <c r="C293" s="174">
        <v>2025</v>
      </c>
      <c r="D293" s="175" t="s">
        <v>1661</v>
      </c>
      <c r="E293" s="176" t="s">
        <v>621</v>
      </c>
      <c r="F293" s="176" t="s">
        <v>621</v>
      </c>
      <c r="G293" s="176" t="s">
        <v>620</v>
      </c>
      <c r="H293" s="168" t="s">
        <v>619</v>
      </c>
      <c r="I293" s="167">
        <v>1955</v>
      </c>
      <c r="J293" s="167"/>
      <c r="K293" s="177">
        <v>1955</v>
      </c>
      <c r="L293" s="177">
        <v>70</v>
      </c>
      <c r="M293" s="178" t="s">
        <v>536</v>
      </c>
      <c r="N293" s="179" t="s">
        <v>617</v>
      </c>
      <c r="O293" s="180" t="s">
        <v>556</v>
      </c>
      <c r="P293" s="181"/>
      <c r="Q293" s="171"/>
      <c r="R293" s="171" t="s">
        <v>546</v>
      </c>
      <c r="S293" s="179" t="s">
        <v>615</v>
      </c>
      <c r="T293" s="168" t="s">
        <v>571</v>
      </c>
      <c r="U293" s="168" t="s">
        <v>635</v>
      </c>
      <c r="V293" s="183" t="s">
        <v>526</v>
      </c>
      <c r="W293" s="183" t="s">
        <v>526</v>
      </c>
      <c r="X293" s="168" t="s">
        <v>531</v>
      </c>
      <c r="Y293" s="168" t="s">
        <v>526</v>
      </c>
      <c r="Z293" s="309" t="s">
        <v>526</v>
      </c>
      <c r="AA293" s="309" t="s">
        <v>526</v>
      </c>
      <c r="AB293" s="185"/>
      <c r="AC293" s="185"/>
      <c r="AD293" s="186"/>
      <c r="AE293" s="187"/>
      <c r="AF293" s="188" t="s">
        <v>569</v>
      </c>
      <c r="AG293" s="28">
        <v>4851</v>
      </c>
      <c r="AH293" s="189">
        <v>480.99999999999994</v>
      </c>
      <c r="AI293" s="190" t="s">
        <v>554</v>
      </c>
      <c r="AJ293" s="191">
        <v>1</v>
      </c>
      <c r="AK293" s="191">
        <v>0</v>
      </c>
      <c r="AL293" s="178" t="s">
        <v>606</v>
      </c>
      <c r="AM293" s="191" t="s">
        <v>524</v>
      </c>
      <c r="AN293" s="168" t="s">
        <v>527</v>
      </c>
      <c r="AO293" s="168" t="s">
        <v>527</v>
      </c>
      <c r="AP293" s="168" t="s">
        <v>526</v>
      </c>
      <c r="AQ293" s="168" t="s">
        <v>526</v>
      </c>
      <c r="AR293" s="168" t="s">
        <v>526</v>
      </c>
      <c r="AS293" s="192" t="s">
        <v>559</v>
      </c>
      <c r="AT293" s="168" t="s">
        <v>524</v>
      </c>
      <c r="AU293" s="168" t="s">
        <v>524</v>
      </c>
      <c r="AV293" s="168" t="s">
        <v>524</v>
      </c>
      <c r="AW293" s="168" t="s">
        <v>524</v>
      </c>
      <c r="AX293" s="168" t="s">
        <v>524</v>
      </c>
      <c r="AY293" s="168" t="s">
        <v>524</v>
      </c>
      <c r="AZ293" s="168" t="s">
        <v>524</v>
      </c>
      <c r="BA293" s="193">
        <v>0</v>
      </c>
      <c r="BB293" s="193">
        <v>0</v>
      </c>
      <c r="BC293" s="194" t="s">
        <v>526</v>
      </c>
      <c r="BD293" s="168" t="s">
        <v>526</v>
      </c>
      <c r="BE293" s="168" t="s">
        <v>526</v>
      </c>
      <c r="BF293" s="168" t="s">
        <v>524</v>
      </c>
      <c r="BG293" s="168" t="s">
        <v>524</v>
      </c>
      <c r="BH293" s="168" t="s">
        <v>524</v>
      </c>
      <c r="BI293" s="168" t="s">
        <v>524</v>
      </c>
      <c r="BJ293" s="195" t="s">
        <v>524</v>
      </c>
      <c r="BK293" s="196" t="s">
        <v>523</v>
      </c>
      <c r="BL293" s="168" t="s">
        <v>523</v>
      </c>
      <c r="BM293" s="168" t="s">
        <v>523</v>
      </c>
      <c r="BN293" s="168" t="s">
        <v>523</v>
      </c>
      <c r="BO293" s="168" t="s">
        <v>539</v>
      </c>
      <c r="BP293" s="192" t="s">
        <v>523</v>
      </c>
    </row>
    <row r="294" spans="1:68" s="3" customFormat="1" ht="23.25" customHeight="1">
      <c r="A294" s="91">
        <v>28026</v>
      </c>
      <c r="B294" s="173" t="s">
        <v>506</v>
      </c>
      <c r="C294" s="174">
        <v>2025</v>
      </c>
      <c r="D294" s="175" t="s">
        <v>1662</v>
      </c>
      <c r="E294" s="176" t="s">
        <v>621</v>
      </c>
      <c r="F294" s="176" t="s">
        <v>621</v>
      </c>
      <c r="G294" s="176" t="s">
        <v>620</v>
      </c>
      <c r="H294" s="168" t="s">
        <v>619</v>
      </c>
      <c r="I294" s="167">
        <v>1988</v>
      </c>
      <c r="J294" s="167"/>
      <c r="K294" s="177">
        <v>1988</v>
      </c>
      <c r="L294" s="177">
        <v>37</v>
      </c>
      <c r="M294" s="178" t="s">
        <v>634</v>
      </c>
      <c r="N294" s="179" t="s">
        <v>617</v>
      </c>
      <c r="O294" s="180" t="s">
        <v>556</v>
      </c>
      <c r="P294" s="181"/>
      <c r="Q294" s="171"/>
      <c r="R294" s="171" t="s">
        <v>546</v>
      </c>
      <c r="S294" s="179" t="s">
        <v>615</v>
      </c>
      <c r="T294" s="168" t="s">
        <v>571</v>
      </c>
      <c r="U294" s="168" t="s">
        <v>624</v>
      </c>
      <c r="V294" s="183" t="s">
        <v>526</v>
      </c>
      <c r="W294" s="183" t="s">
        <v>555</v>
      </c>
      <c r="X294" s="168" t="s">
        <v>526</v>
      </c>
      <c r="Y294" s="168" t="s">
        <v>526</v>
      </c>
      <c r="Z294" s="309" t="s">
        <v>526</v>
      </c>
      <c r="AA294" s="309" t="s">
        <v>526</v>
      </c>
      <c r="AB294" s="185"/>
      <c r="AC294" s="185"/>
      <c r="AD294" s="186"/>
      <c r="AE294" s="187"/>
      <c r="AF294" s="188" t="s">
        <v>569</v>
      </c>
      <c r="AG294" s="28">
        <v>979</v>
      </c>
      <c r="AH294" s="189">
        <v>479.46</v>
      </c>
      <c r="AI294" s="190" t="s">
        <v>601</v>
      </c>
      <c r="AJ294" s="191">
        <v>2</v>
      </c>
      <c r="AK294" s="191">
        <v>0</v>
      </c>
      <c r="AL294" s="178" t="s">
        <v>528</v>
      </c>
      <c r="AM294" s="191" t="s">
        <v>527</v>
      </c>
      <c r="AN294" s="168" t="s">
        <v>527</v>
      </c>
      <c r="AO294" s="168" t="s">
        <v>527</v>
      </c>
      <c r="AP294" s="168" t="s">
        <v>526</v>
      </c>
      <c r="AQ294" s="168" t="s">
        <v>526</v>
      </c>
      <c r="AR294" s="168" t="s">
        <v>526</v>
      </c>
      <c r="AS294" s="192" t="s">
        <v>585</v>
      </c>
      <c r="AT294" s="168" t="s">
        <v>524</v>
      </c>
      <c r="AU294" s="168" t="s">
        <v>524</v>
      </c>
      <c r="AV294" s="168" t="s">
        <v>524</v>
      </c>
      <c r="AW294" s="168" t="s">
        <v>524</v>
      </c>
      <c r="AX294" s="168" t="s">
        <v>524</v>
      </c>
      <c r="AY294" s="168" t="s">
        <v>524</v>
      </c>
      <c r="AZ294" s="168" t="s">
        <v>524</v>
      </c>
      <c r="BA294" s="193">
        <v>0</v>
      </c>
      <c r="BB294" s="193">
        <v>0</v>
      </c>
      <c r="BC294" s="194" t="s">
        <v>524</v>
      </c>
      <c r="BD294" s="168" t="s">
        <v>526</v>
      </c>
      <c r="BE294" s="168" t="s">
        <v>524</v>
      </c>
      <c r="BF294" s="168" t="s">
        <v>524</v>
      </c>
      <c r="BG294" s="168" t="s">
        <v>524</v>
      </c>
      <c r="BH294" s="168" t="s">
        <v>524</v>
      </c>
      <c r="BI294" s="168" t="s">
        <v>524</v>
      </c>
      <c r="BJ294" s="195" t="s">
        <v>524</v>
      </c>
      <c r="BK294" s="196" t="s">
        <v>523</v>
      </c>
      <c r="BL294" s="168" t="s">
        <v>523</v>
      </c>
      <c r="BM294" s="168" t="s">
        <v>523</v>
      </c>
      <c r="BN294" s="168" t="s">
        <v>523</v>
      </c>
      <c r="BO294" s="168" t="s">
        <v>539</v>
      </c>
      <c r="BP294" s="192" t="s">
        <v>523</v>
      </c>
    </row>
    <row r="295" spans="1:68" s="3" customFormat="1" ht="23.25" customHeight="1">
      <c r="A295" s="91">
        <v>28027</v>
      </c>
      <c r="B295" s="173" t="s">
        <v>507</v>
      </c>
      <c r="C295" s="174">
        <v>2025</v>
      </c>
      <c r="D295" s="175" t="s">
        <v>1663</v>
      </c>
      <c r="E295" s="176" t="s">
        <v>621</v>
      </c>
      <c r="F295" s="176" t="s">
        <v>621</v>
      </c>
      <c r="G295" s="176" t="s">
        <v>620</v>
      </c>
      <c r="H295" s="168" t="s">
        <v>619</v>
      </c>
      <c r="I295" s="167">
        <v>1990</v>
      </c>
      <c r="J295" s="167"/>
      <c r="K295" s="177">
        <v>1990</v>
      </c>
      <c r="L295" s="177">
        <v>35</v>
      </c>
      <c r="M295" s="178" t="s">
        <v>634</v>
      </c>
      <c r="N295" s="179" t="s">
        <v>617</v>
      </c>
      <c r="O295" s="180" t="s">
        <v>556</v>
      </c>
      <c r="P295" s="181"/>
      <c r="Q295" s="171"/>
      <c r="R295" s="171" t="s">
        <v>546</v>
      </c>
      <c r="S295" s="179" t="s">
        <v>615</v>
      </c>
      <c r="T295" s="168" t="s">
        <v>571</v>
      </c>
      <c r="U295" s="168" t="s">
        <v>624</v>
      </c>
      <c r="V295" s="183" t="s">
        <v>526</v>
      </c>
      <c r="W295" s="183" t="s">
        <v>526</v>
      </c>
      <c r="X295" s="168" t="s">
        <v>633</v>
      </c>
      <c r="Y295" s="168" t="s">
        <v>526</v>
      </c>
      <c r="Z295" s="309" t="s">
        <v>526</v>
      </c>
      <c r="AA295" s="309" t="s">
        <v>526</v>
      </c>
      <c r="AB295" s="185"/>
      <c r="AC295" s="185"/>
      <c r="AD295" s="186"/>
      <c r="AE295" s="187"/>
      <c r="AF295" s="188" t="s">
        <v>569</v>
      </c>
      <c r="AG295" s="28">
        <v>2229</v>
      </c>
      <c r="AH295" s="189">
        <v>469.5</v>
      </c>
      <c r="AI295" s="190" t="s">
        <v>601</v>
      </c>
      <c r="AJ295" s="191">
        <v>2</v>
      </c>
      <c r="AK295" s="191">
        <v>0</v>
      </c>
      <c r="AL295" s="178" t="s">
        <v>528</v>
      </c>
      <c r="AM295" s="191" t="s">
        <v>527</v>
      </c>
      <c r="AN295" s="168" t="s">
        <v>527</v>
      </c>
      <c r="AO295" s="168" t="s">
        <v>527</v>
      </c>
      <c r="AP295" s="168" t="s">
        <v>526</v>
      </c>
      <c r="AQ295" s="168" t="s">
        <v>526</v>
      </c>
      <c r="AR295" s="168" t="s">
        <v>526</v>
      </c>
      <c r="AS295" s="192" t="s">
        <v>585</v>
      </c>
      <c r="AT295" s="168" t="s">
        <v>524</v>
      </c>
      <c r="AU295" s="168" t="s">
        <v>524</v>
      </c>
      <c r="AV295" s="168" t="s">
        <v>524</v>
      </c>
      <c r="AW295" s="168" t="s">
        <v>524</v>
      </c>
      <c r="AX295" s="168" t="s">
        <v>524</v>
      </c>
      <c r="AY295" s="168" t="s">
        <v>524</v>
      </c>
      <c r="AZ295" s="168" t="s">
        <v>524</v>
      </c>
      <c r="BA295" s="193">
        <v>0</v>
      </c>
      <c r="BB295" s="193">
        <v>0</v>
      </c>
      <c r="BC295" s="194" t="s">
        <v>524</v>
      </c>
      <c r="BD295" s="168" t="s">
        <v>526</v>
      </c>
      <c r="BE295" s="168" t="s">
        <v>524</v>
      </c>
      <c r="BF295" s="168" t="s">
        <v>524</v>
      </c>
      <c r="BG295" s="168" t="s">
        <v>524</v>
      </c>
      <c r="BH295" s="168" t="s">
        <v>524</v>
      </c>
      <c r="BI295" s="168" t="s">
        <v>524</v>
      </c>
      <c r="BJ295" s="195" t="s">
        <v>524</v>
      </c>
      <c r="BK295" s="196" t="s">
        <v>523</v>
      </c>
      <c r="BL295" s="168" t="s">
        <v>523</v>
      </c>
      <c r="BM295" s="168" t="s">
        <v>523</v>
      </c>
      <c r="BN295" s="168" t="s">
        <v>523</v>
      </c>
      <c r="BO295" s="168" t="s">
        <v>539</v>
      </c>
      <c r="BP295" s="192" t="s">
        <v>523</v>
      </c>
    </row>
    <row r="296" spans="1:68" s="3" customFormat="1" ht="23.25" customHeight="1">
      <c r="A296" s="91">
        <v>28038</v>
      </c>
      <c r="B296" s="173" t="s">
        <v>158</v>
      </c>
      <c r="C296" s="174">
        <v>2025</v>
      </c>
      <c r="D296" s="175" t="s">
        <v>1664</v>
      </c>
      <c r="E296" s="176" t="s">
        <v>621</v>
      </c>
      <c r="F296" s="176" t="s">
        <v>621</v>
      </c>
      <c r="G296" s="176" t="s">
        <v>630</v>
      </c>
      <c r="H296" s="168" t="s">
        <v>600</v>
      </c>
      <c r="I296" s="167">
        <v>1998</v>
      </c>
      <c r="J296" s="167"/>
      <c r="K296" s="177">
        <v>1998</v>
      </c>
      <c r="L296" s="177">
        <v>27</v>
      </c>
      <c r="M296" s="178" t="s">
        <v>566</v>
      </c>
      <c r="N296" s="179" t="s">
        <v>629</v>
      </c>
      <c r="O296" s="180" t="s">
        <v>534</v>
      </c>
      <c r="P296" s="181"/>
      <c r="Q296" s="171"/>
      <c r="R296" s="171" t="s">
        <v>546</v>
      </c>
      <c r="S296" s="179"/>
      <c r="T296" s="168" t="s">
        <v>571</v>
      </c>
      <c r="U296" s="168" t="s">
        <v>562</v>
      </c>
      <c r="V296" s="183" t="s">
        <v>526</v>
      </c>
      <c r="W296" s="183" t="s">
        <v>526</v>
      </c>
      <c r="X296" s="168" t="s">
        <v>526</v>
      </c>
      <c r="Y296" s="168" t="s">
        <v>526</v>
      </c>
      <c r="Z296" s="309" t="s">
        <v>526</v>
      </c>
      <c r="AA296" s="309" t="s">
        <v>526</v>
      </c>
      <c r="AB296" s="168" t="s">
        <v>523</v>
      </c>
      <c r="AC296" s="168" t="s">
        <v>523</v>
      </c>
      <c r="AD296" s="168" t="s">
        <v>523</v>
      </c>
      <c r="AE296" s="195" t="s">
        <v>523</v>
      </c>
      <c r="AF296" s="188" t="s">
        <v>541</v>
      </c>
      <c r="AG296" s="28">
        <v>758</v>
      </c>
      <c r="AH296" s="189">
        <v>468.64</v>
      </c>
      <c r="AI296" s="190" t="s">
        <v>529</v>
      </c>
      <c r="AJ296" s="191">
        <v>2</v>
      </c>
      <c r="AK296" s="191">
        <v>0</v>
      </c>
      <c r="AL296" s="178" t="s">
        <v>528</v>
      </c>
      <c r="AM296" s="191" t="s">
        <v>527</v>
      </c>
      <c r="AN296" s="168" t="s">
        <v>526</v>
      </c>
      <c r="AO296" s="168" t="s">
        <v>526</v>
      </c>
      <c r="AP296" s="168" t="s">
        <v>526</v>
      </c>
      <c r="AQ296" s="168" t="s">
        <v>526</v>
      </c>
      <c r="AR296" s="168" t="s">
        <v>526</v>
      </c>
      <c r="AS296" s="192" t="s">
        <v>585</v>
      </c>
      <c r="AT296" s="168" t="s">
        <v>524</v>
      </c>
      <c r="AU296" s="168" t="s">
        <v>524</v>
      </c>
      <c r="AV296" s="168" t="s">
        <v>524</v>
      </c>
      <c r="AW296" s="168" t="s">
        <v>524</v>
      </c>
      <c r="AX296" s="168" t="s">
        <v>524</v>
      </c>
      <c r="AY296" s="168" t="s">
        <v>524</v>
      </c>
      <c r="AZ296" s="168" t="s">
        <v>524</v>
      </c>
      <c r="BA296" s="193">
        <v>16</v>
      </c>
      <c r="BB296" s="193">
        <v>3</v>
      </c>
      <c r="BC296" s="194" t="s">
        <v>526</v>
      </c>
      <c r="BD296" s="168" t="s">
        <v>526</v>
      </c>
      <c r="BE296" s="168" t="s">
        <v>526</v>
      </c>
      <c r="BF296" s="168" t="s">
        <v>524</v>
      </c>
      <c r="BG296" s="168" t="s">
        <v>524</v>
      </c>
      <c r="BH296" s="168" t="s">
        <v>526</v>
      </c>
      <c r="BI296" s="168" t="s">
        <v>524</v>
      </c>
      <c r="BJ296" s="195" t="s">
        <v>524</v>
      </c>
      <c r="BK296" s="196" t="s">
        <v>523</v>
      </c>
      <c r="BL296" s="168" t="s">
        <v>523</v>
      </c>
      <c r="BM296" s="168" t="s">
        <v>523</v>
      </c>
      <c r="BN296" s="168" t="s">
        <v>523</v>
      </c>
      <c r="BO296" s="168" t="s">
        <v>523</v>
      </c>
      <c r="BP296" s="192" t="s">
        <v>523</v>
      </c>
    </row>
    <row r="297" spans="1:68" s="3" customFormat="1" ht="23.25" customHeight="1">
      <c r="A297" s="91">
        <v>28028</v>
      </c>
      <c r="B297" s="173" t="s">
        <v>508</v>
      </c>
      <c r="C297" s="174">
        <v>2025</v>
      </c>
      <c r="D297" s="175" t="s">
        <v>1665</v>
      </c>
      <c r="E297" s="176" t="s">
        <v>621</v>
      </c>
      <c r="F297" s="176" t="s">
        <v>621</v>
      </c>
      <c r="G297" s="176" t="s">
        <v>620</v>
      </c>
      <c r="H297" s="168" t="s">
        <v>619</v>
      </c>
      <c r="I297" s="167">
        <v>1992</v>
      </c>
      <c r="J297" s="167"/>
      <c r="K297" s="177">
        <v>1992</v>
      </c>
      <c r="L297" s="177">
        <v>33</v>
      </c>
      <c r="M297" s="178" t="s">
        <v>634</v>
      </c>
      <c r="N297" s="179" t="s">
        <v>617</v>
      </c>
      <c r="O297" s="180" t="s">
        <v>556</v>
      </c>
      <c r="P297" s="181"/>
      <c r="Q297" s="171"/>
      <c r="R297" s="171" t="s">
        <v>546</v>
      </c>
      <c r="S297" s="179" t="s">
        <v>615</v>
      </c>
      <c r="T297" s="168" t="s">
        <v>571</v>
      </c>
      <c r="U297" s="168" t="s">
        <v>624</v>
      </c>
      <c r="V297" s="183" t="s">
        <v>526</v>
      </c>
      <c r="W297" s="183" t="s">
        <v>526</v>
      </c>
      <c r="X297" s="168" t="s">
        <v>526</v>
      </c>
      <c r="Y297" s="168" t="s">
        <v>526</v>
      </c>
      <c r="Z297" s="309" t="s">
        <v>526</v>
      </c>
      <c r="AA297" s="309" t="s">
        <v>526</v>
      </c>
      <c r="AB297" s="185"/>
      <c r="AC297" s="185"/>
      <c r="AD297" s="186"/>
      <c r="AE297" s="187"/>
      <c r="AF297" s="188" t="s">
        <v>569</v>
      </c>
      <c r="AG297" s="28">
        <v>1652</v>
      </c>
      <c r="AH297" s="189">
        <v>466.79999999999995</v>
      </c>
      <c r="AI297" s="190" t="s">
        <v>601</v>
      </c>
      <c r="AJ297" s="191">
        <v>2</v>
      </c>
      <c r="AK297" s="191">
        <v>0</v>
      </c>
      <c r="AL297" s="178" t="s">
        <v>528</v>
      </c>
      <c r="AM297" s="191" t="s">
        <v>527</v>
      </c>
      <c r="AN297" s="168" t="s">
        <v>527</v>
      </c>
      <c r="AO297" s="168" t="s">
        <v>527</v>
      </c>
      <c r="AP297" s="168" t="s">
        <v>526</v>
      </c>
      <c r="AQ297" s="168" t="s">
        <v>526</v>
      </c>
      <c r="AR297" s="168" t="s">
        <v>526</v>
      </c>
      <c r="AS297" s="192" t="s">
        <v>585</v>
      </c>
      <c r="AT297" s="168" t="s">
        <v>524</v>
      </c>
      <c r="AU297" s="168" t="s">
        <v>524</v>
      </c>
      <c r="AV297" s="168" t="s">
        <v>524</v>
      </c>
      <c r="AW297" s="168" t="s">
        <v>524</v>
      </c>
      <c r="AX297" s="168" t="s">
        <v>524</v>
      </c>
      <c r="AY297" s="168" t="s">
        <v>524</v>
      </c>
      <c r="AZ297" s="168" t="s">
        <v>524</v>
      </c>
      <c r="BA297" s="193">
        <v>0</v>
      </c>
      <c r="BB297" s="193">
        <v>0</v>
      </c>
      <c r="BC297" s="194" t="s">
        <v>524</v>
      </c>
      <c r="BD297" s="168" t="s">
        <v>526</v>
      </c>
      <c r="BE297" s="168" t="s">
        <v>524</v>
      </c>
      <c r="BF297" s="168" t="s">
        <v>524</v>
      </c>
      <c r="BG297" s="168" t="s">
        <v>524</v>
      </c>
      <c r="BH297" s="168" t="s">
        <v>524</v>
      </c>
      <c r="BI297" s="168" t="s">
        <v>524</v>
      </c>
      <c r="BJ297" s="195" t="s">
        <v>524</v>
      </c>
      <c r="BK297" s="196" t="s">
        <v>523</v>
      </c>
      <c r="BL297" s="168" t="s">
        <v>523</v>
      </c>
      <c r="BM297" s="168" t="s">
        <v>523</v>
      </c>
      <c r="BN297" s="168" t="s">
        <v>523</v>
      </c>
      <c r="BO297" s="168" t="s">
        <v>539</v>
      </c>
      <c r="BP297" s="192" t="s">
        <v>523</v>
      </c>
    </row>
    <row r="298" spans="1:68" s="3" customFormat="1" ht="23.25" customHeight="1">
      <c r="A298" s="91">
        <v>28033</v>
      </c>
      <c r="B298" s="173" t="s">
        <v>509</v>
      </c>
      <c r="C298" s="174">
        <v>2025</v>
      </c>
      <c r="D298" s="175" t="s">
        <v>1666</v>
      </c>
      <c r="E298" s="176" t="s">
        <v>621</v>
      </c>
      <c r="F298" s="176" t="s">
        <v>621</v>
      </c>
      <c r="G298" s="176" t="s">
        <v>620</v>
      </c>
      <c r="H298" s="168" t="s">
        <v>619</v>
      </c>
      <c r="I298" s="167">
        <v>1993</v>
      </c>
      <c r="J298" s="167"/>
      <c r="K298" s="177">
        <v>1993</v>
      </c>
      <c r="L298" s="177">
        <v>32</v>
      </c>
      <c r="M298" s="178" t="s">
        <v>566</v>
      </c>
      <c r="N298" s="179" t="s">
        <v>617</v>
      </c>
      <c r="O298" s="180" t="s">
        <v>556</v>
      </c>
      <c r="P298" s="181"/>
      <c r="Q298" s="171"/>
      <c r="R298" s="171" t="s">
        <v>546</v>
      </c>
      <c r="S298" s="179" t="s">
        <v>615</v>
      </c>
      <c r="T298" s="168" t="s">
        <v>571</v>
      </c>
      <c r="U298" s="168" t="s">
        <v>624</v>
      </c>
      <c r="V298" s="183" t="s">
        <v>526</v>
      </c>
      <c r="W298" s="183" t="s">
        <v>526</v>
      </c>
      <c r="X298" s="168" t="s">
        <v>633</v>
      </c>
      <c r="Y298" s="168" t="s">
        <v>526</v>
      </c>
      <c r="Z298" s="309" t="s">
        <v>526</v>
      </c>
      <c r="AA298" s="309" t="s">
        <v>526</v>
      </c>
      <c r="AB298" s="185"/>
      <c r="AC298" s="185"/>
      <c r="AD298" s="186"/>
      <c r="AE298" s="187"/>
      <c r="AF298" s="188" t="s">
        <v>569</v>
      </c>
      <c r="AG298" s="28">
        <v>2007</v>
      </c>
      <c r="AH298" s="189">
        <v>452.88000000000005</v>
      </c>
      <c r="AI298" s="190" t="s">
        <v>601</v>
      </c>
      <c r="AJ298" s="191">
        <v>2</v>
      </c>
      <c r="AK298" s="191">
        <v>0</v>
      </c>
      <c r="AL298" s="178" t="s">
        <v>528</v>
      </c>
      <c r="AM298" s="191" t="s">
        <v>527</v>
      </c>
      <c r="AN298" s="168" t="s">
        <v>527</v>
      </c>
      <c r="AO298" s="168" t="s">
        <v>527</v>
      </c>
      <c r="AP298" s="168" t="s">
        <v>526</v>
      </c>
      <c r="AQ298" s="168" t="s">
        <v>526</v>
      </c>
      <c r="AR298" s="168" t="s">
        <v>526</v>
      </c>
      <c r="AS298" s="192" t="s">
        <v>585</v>
      </c>
      <c r="AT298" s="168" t="s">
        <v>524</v>
      </c>
      <c r="AU298" s="168" t="s">
        <v>524</v>
      </c>
      <c r="AV298" s="168" t="s">
        <v>524</v>
      </c>
      <c r="AW298" s="168" t="s">
        <v>524</v>
      </c>
      <c r="AX298" s="168" t="s">
        <v>524</v>
      </c>
      <c r="AY298" s="168" t="s">
        <v>524</v>
      </c>
      <c r="AZ298" s="168" t="s">
        <v>524</v>
      </c>
      <c r="BA298" s="193">
        <v>0</v>
      </c>
      <c r="BB298" s="193">
        <v>0</v>
      </c>
      <c r="BC298" s="194" t="s">
        <v>524</v>
      </c>
      <c r="BD298" s="168" t="s">
        <v>524</v>
      </c>
      <c r="BE298" s="168" t="s">
        <v>524</v>
      </c>
      <c r="BF298" s="168" t="s">
        <v>524</v>
      </c>
      <c r="BG298" s="168" t="s">
        <v>524</v>
      </c>
      <c r="BH298" s="168" t="s">
        <v>524</v>
      </c>
      <c r="BI298" s="168" t="s">
        <v>524</v>
      </c>
      <c r="BJ298" s="195" t="s">
        <v>524</v>
      </c>
      <c r="BK298" s="196" t="s">
        <v>523</v>
      </c>
      <c r="BL298" s="168" t="s">
        <v>523</v>
      </c>
      <c r="BM298" s="168" t="s">
        <v>523</v>
      </c>
      <c r="BN298" s="168" t="s">
        <v>523</v>
      </c>
      <c r="BO298" s="168" t="s">
        <v>523</v>
      </c>
      <c r="BP298" s="192" t="s">
        <v>523</v>
      </c>
    </row>
    <row r="299" spans="1:68" s="3" customFormat="1" ht="23.25" customHeight="1">
      <c r="A299" s="91">
        <v>28032</v>
      </c>
      <c r="B299" s="173" t="s">
        <v>510</v>
      </c>
      <c r="C299" s="174">
        <v>2025</v>
      </c>
      <c r="D299" s="175" t="s">
        <v>1667</v>
      </c>
      <c r="E299" s="176" t="s">
        <v>621</v>
      </c>
      <c r="F299" s="176" t="s">
        <v>621</v>
      </c>
      <c r="G299" s="389" t="s">
        <v>620</v>
      </c>
      <c r="H299" s="168" t="s">
        <v>619</v>
      </c>
      <c r="I299" s="167">
        <v>1990</v>
      </c>
      <c r="J299" s="167"/>
      <c r="K299" s="177">
        <v>1990</v>
      </c>
      <c r="L299" s="177">
        <v>35</v>
      </c>
      <c r="M299" s="178" t="s">
        <v>566</v>
      </c>
      <c r="N299" s="179" t="s">
        <v>617</v>
      </c>
      <c r="O299" s="180" t="s">
        <v>556</v>
      </c>
      <c r="P299" s="181"/>
      <c r="Q299" s="171"/>
      <c r="R299" s="171" t="s">
        <v>546</v>
      </c>
      <c r="S299" s="179" t="s">
        <v>615</v>
      </c>
      <c r="T299" s="168" t="s">
        <v>571</v>
      </c>
      <c r="U299" s="168" t="s">
        <v>624</v>
      </c>
      <c r="V299" s="183" t="s">
        <v>526</v>
      </c>
      <c r="W299" s="183" t="s">
        <v>526</v>
      </c>
      <c r="X299" s="168" t="s">
        <v>633</v>
      </c>
      <c r="Y299" s="168" t="s">
        <v>526</v>
      </c>
      <c r="Z299" s="309" t="s">
        <v>526</v>
      </c>
      <c r="AA299" s="309" t="s">
        <v>526</v>
      </c>
      <c r="AB299" s="185"/>
      <c r="AC299" s="185"/>
      <c r="AD299" s="186"/>
      <c r="AE299" s="187"/>
      <c r="AF299" s="188" t="s">
        <v>569</v>
      </c>
      <c r="AG299" s="28">
        <v>1316</v>
      </c>
      <c r="AH299" s="189">
        <v>452.64</v>
      </c>
      <c r="AI299" s="190" t="s">
        <v>601</v>
      </c>
      <c r="AJ299" s="191">
        <v>1</v>
      </c>
      <c r="AK299" s="191">
        <v>0</v>
      </c>
      <c r="AL299" s="178" t="s">
        <v>528</v>
      </c>
      <c r="AM299" s="191" t="s">
        <v>527</v>
      </c>
      <c r="AN299" s="168" t="s">
        <v>527</v>
      </c>
      <c r="AO299" s="168" t="s">
        <v>527</v>
      </c>
      <c r="AP299" s="168" t="s">
        <v>526</v>
      </c>
      <c r="AQ299" s="168" t="s">
        <v>526</v>
      </c>
      <c r="AR299" s="168" t="s">
        <v>526</v>
      </c>
      <c r="AS299" s="192" t="s">
        <v>585</v>
      </c>
      <c r="AT299" s="168" t="s">
        <v>524</v>
      </c>
      <c r="AU299" s="168" t="s">
        <v>524</v>
      </c>
      <c r="AV299" s="168" t="s">
        <v>524</v>
      </c>
      <c r="AW299" s="168" t="s">
        <v>524</v>
      </c>
      <c r="AX299" s="168" t="s">
        <v>524</v>
      </c>
      <c r="AY299" s="168" t="s">
        <v>524</v>
      </c>
      <c r="AZ299" s="168" t="s">
        <v>524</v>
      </c>
      <c r="BA299" s="193">
        <v>0</v>
      </c>
      <c r="BB299" s="193">
        <v>0</v>
      </c>
      <c r="BC299" s="194" t="s">
        <v>526</v>
      </c>
      <c r="BD299" s="168" t="s">
        <v>526</v>
      </c>
      <c r="BE299" s="168" t="s">
        <v>526</v>
      </c>
      <c r="BF299" s="168" t="s">
        <v>524</v>
      </c>
      <c r="BG299" s="168" t="s">
        <v>524</v>
      </c>
      <c r="BH299" s="168" t="s">
        <v>524</v>
      </c>
      <c r="BI299" s="168" t="s">
        <v>524</v>
      </c>
      <c r="BJ299" s="195" t="s">
        <v>524</v>
      </c>
      <c r="BK299" s="196" t="s">
        <v>523</v>
      </c>
      <c r="BL299" s="168" t="s">
        <v>523</v>
      </c>
      <c r="BM299" s="168" t="s">
        <v>523</v>
      </c>
      <c r="BN299" s="168" t="s">
        <v>523</v>
      </c>
      <c r="BO299" s="168" t="s">
        <v>523</v>
      </c>
      <c r="BP299" s="192" t="s">
        <v>523</v>
      </c>
    </row>
    <row r="300" spans="1:68" s="3" customFormat="1" ht="23.25" customHeight="1">
      <c r="A300" s="91">
        <v>28031</v>
      </c>
      <c r="B300" s="173" t="s">
        <v>511</v>
      </c>
      <c r="C300" s="174">
        <v>2025</v>
      </c>
      <c r="D300" s="175" t="s">
        <v>1668</v>
      </c>
      <c r="E300" s="176" t="s">
        <v>621</v>
      </c>
      <c r="F300" s="176" t="s">
        <v>621</v>
      </c>
      <c r="G300" s="176" t="s">
        <v>620</v>
      </c>
      <c r="H300" s="168" t="s">
        <v>619</v>
      </c>
      <c r="I300" s="167">
        <v>1987</v>
      </c>
      <c r="J300" s="167"/>
      <c r="K300" s="177">
        <v>1987</v>
      </c>
      <c r="L300" s="177">
        <v>38</v>
      </c>
      <c r="M300" s="178" t="s">
        <v>566</v>
      </c>
      <c r="N300" s="179" t="s">
        <v>617</v>
      </c>
      <c r="O300" s="180" t="s">
        <v>556</v>
      </c>
      <c r="P300" s="181"/>
      <c r="Q300" s="171"/>
      <c r="R300" s="171" t="s">
        <v>546</v>
      </c>
      <c r="S300" s="179" t="s">
        <v>615</v>
      </c>
      <c r="T300" s="168" t="s">
        <v>571</v>
      </c>
      <c r="U300" s="168" t="s">
        <v>624</v>
      </c>
      <c r="V300" s="183" t="s">
        <v>526</v>
      </c>
      <c r="W300" s="183" t="s">
        <v>526</v>
      </c>
      <c r="X300" s="168" t="s">
        <v>526</v>
      </c>
      <c r="Y300" s="168" t="s">
        <v>526</v>
      </c>
      <c r="Z300" s="309" t="s">
        <v>526</v>
      </c>
      <c r="AA300" s="309" t="s">
        <v>526</v>
      </c>
      <c r="AB300" s="185"/>
      <c r="AC300" s="185"/>
      <c r="AD300" s="186"/>
      <c r="AE300" s="187"/>
      <c r="AF300" s="188" t="s">
        <v>569</v>
      </c>
      <c r="AG300" s="28">
        <v>1204</v>
      </c>
      <c r="AH300" s="189">
        <v>390.84</v>
      </c>
      <c r="AI300" s="190" t="s">
        <v>601</v>
      </c>
      <c r="AJ300" s="191">
        <v>1</v>
      </c>
      <c r="AK300" s="191">
        <v>0</v>
      </c>
      <c r="AL300" s="178" t="s">
        <v>528</v>
      </c>
      <c r="AM300" s="191" t="s">
        <v>527</v>
      </c>
      <c r="AN300" s="168" t="s">
        <v>527</v>
      </c>
      <c r="AO300" s="168" t="s">
        <v>527</v>
      </c>
      <c r="AP300" s="168" t="s">
        <v>526</v>
      </c>
      <c r="AQ300" s="168" t="s">
        <v>526</v>
      </c>
      <c r="AR300" s="168" t="s">
        <v>526</v>
      </c>
      <c r="AS300" s="192" t="s">
        <v>585</v>
      </c>
      <c r="AT300" s="168" t="s">
        <v>524</v>
      </c>
      <c r="AU300" s="168" t="s">
        <v>524</v>
      </c>
      <c r="AV300" s="168" t="s">
        <v>524</v>
      </c>
      <c r="AW300" s="168" t="s">
        <v>524</v>
      </c>
      <c r="AX300" s="168" t="s">
        <v>524</v>
      </c>
      <c r="AY300" s="168" t="s">
        <v>524</v>
      </c>
      <c r="AZ300" s="168" t="s">
        <v>524</v>
      </c>
      <c r="BA300" s="193">
        <v>0</v>
      </c>
      <c r="BB300" s="193">
        <v>0</v>
      </c>
      <c r="BC300" s="194" t="s">
        <v>526</v>
      </c>
      <c r="BD300" s="168" t="s">
        <v>526</v>
      </c>
      <c r="BE300" s="168" t="s">
        <v>526</v>
      </c>
      <c r="BF300" s="168" t="s">
        <v>524</v>
      </c>
      <c r="BG300" s="168" t="s">
        <v>524</v>
      </c>
      <c r="BH300" s="168" t="s">
        <v>524</v>
      </c>
      <c r="BI300" s="168" t="s">
        <v>524</v>
      </c>
      <c r="BJ300" s="195" t="s">
        <v>524</v>
      </c>
      <c r="BK300" s="196" t="s">
        <v>523</v>
      </c>
      <c r="BL300" s="168" t="s">
        <v>523</v>
      </c>
      <c r="BM300" s="168" t="s">
        <v>523</v>
      </c>
      <c r="BN300" s="168" t="s">
        <v>523</v>
      </c>
      <c r="BO300" s="168" t="s">
        <v>523</v>
      </c>
      <c r="BP300" s="192" t="s">
        <v>523</v>
      </c>
    </row>
    <row r="301" spans="1:68" s="3" customFormat="1" ht="23.25" customHeight="1">
      <c r="A301" s="91">
        <v>28002</v>
      </c>
      <c r="B301" s="173" t="s">
        <v>512</v>
      </c>
      <c r="C301" s="174">
        <v>2025</v>
      </c>
      <c r="D301" s="175" t="s">
        <v>632</v>
      </c>
      <c r="E301" s="176" t="s">
        <v>621</v>
      </c>
      <c r="F301" s="176" t="s">
        <v>621</v>
      </c>
      <c r="G301" s="176" t="s">
        <v>620</v>
      </c>
      <c r="H301" s="168" t="s">
        <v>619</v>
      </c>
      <c r="I301" s="167">
        <v>1949</v>
      </c>
      <c r="J301" s="167"/>
      <c r="K301" s="177">
        <v>1949</v>
      </c>
      <c r="L301" s="177">
        <v>76</v>
      </c>
      <c r="M301" s="178" t="s">
        <v>627</v>
      </c>
      <c r="N301" s="179" t="s">
        <v>617</v>
      </c>
      <c r="O301" s="180" t="s">
        <v>556</v>
      </c>
      <c r="P301" s="181"/>
      <c r="Q301" s="171"/>
      <c r="R301" s="171" t="s">
        <v>546</v>
      </c>
      <c r="S301" s="179" t="s">
        <v>615</v>
      </c>
      <c r="T301" s="168" t="s">
        <v>571</v>
      </c>
      <c r="U301" s="183" t="s">
        <v>631</v>
      </c>
      <c r="V301" s="183" t="s">
        <v>526</v>
      </c>
      <c r="W301" s="183" t="s">
        <v>555</v>
      </c>
      <c r="X301" s="168" t="s">
        <v>526</v>
      </c>
      <c r="Y301" s="168" t="s">
        <v>526</v>
      </c>
      <c r="Z301" s="309" t="s">
        <v>526</v>
      </c>
      <c r="AA301" s="309" t="s">
        <v>526</v>
      </c>
      <c r="AB301" s="185"/>
      <c r="AC301" s="185"/>
      <c r="AD301" s="186"/>
      <c r="AE301" s="187"/>
      <c r="AF301" s="188" t="s">
        <v>569</v>
      </c>
      <c r="AG301" s="28">
        <v>3552</v>
      </c>
      <c r="AH301" s="189">
        <v>371.09999999999997</v>
      </c>
      <c r="AI301" s="190" t="s">
        <v>601</v>
      </c>
      <c r="AJ301" s="191">
        <v>1</v>
      </c>
      <c r="AK301" s="191">
        <v>0</v>
      </c>
      <c r="AL301" s="178" t="s">
        <v>606</v>
      </c>
      <c r="AM301" s="191" t="s">
        <v>524</v>
      </c>
      <c r="AN301" s="168" t="s">
        <v>527</v>
      </c>
      <c r="AO301" s="168" t="s">
        <v>527</v>
      </c>
      <c r="AP301" s="168" t="s">
        <v>526</v>
      </c>
      <c r="AQ301" s="168" t="s">
        <v>526</v>
      </c>
      <c r="AR301" s="168" t="s">
        <v>526</v>
      </c>
      <c r="AS301" s="192" t="s">
        <v>559</v>
      </c>
      <c r="AT301" s="168" t="s">
        <v>524</v>
      </c>
      <c r="AU301" s="168" t="s">
        <v>524</v>
      </c>
      <c r="AV301" s="168" t="s">
        <v>524</v>
      </c>
      <c r="AW301" s="168" t="s">
        <v>524</v>
      </c>
      <c r="AX301" s="168" t="s">
        <v>524</v>
      </c>
      <c r="AY301" s="168" t="s">
        <v>524</v>
      </c>
      <c r="AZ301" s="168" t="s">
        <v>524</v>
      </c>
      <c r="BA301" s="193">
        <v>0</v>
      </c>
      <c r="BB301" s="193">
        <v>0</v>
      </c>
      <c r="BC301" s="194" t="s">
        <v>526</v>
      </c>
      <c r="BD301" s="168" t="s">
        <v>526</v>
      </c>
      <c r="BE301" s="168" t="s">
        <v>526</v>
      </c>
      <c r="BF301" s="168" t="s">
        <v>524</v>
      </c>
      <c r="BG301" s="168" t="s">
        <v>524</v>
      </c>
      <c r="BH301" s="168" t="s">
        <v>524</v>
      </c>
      <c r="BI301" s="168" t="s">
        <v>524</v>
      </c>
      <c r="BJ301" s="195" t="s">
        <v>524</v>
      </c>
      <c r="BK301" s="196" t="s">
        <v>523</v>
      </c>
      <c r="BL301" s="168" t="s">
        <v>523</v>
      </c>
      <c r="BM301" s="168" t="s">
        <v>523</v>
      </c>
      <c r="BN301" s="168" t="s">
        <v>523</v>
      </c>
      <c r="BO301" s="168" t="s">
        <v>539</v>
      </c>
      <c r="BP301" s="192" t="s">
        <v>523</v>
      </c>
    </row>
    <row r="302" spans="1:68" s="3" customFormat="1" ht="23.25" customHeight="1">
      <c r="A302" s="91">
        <v>28030</v>
      </c>
      <c r="B302" s="173" t="s">
        <v>513</v>
      </c>
      <c r="C302" s="174">
        <v>2025</v>
      </c>
      <c r="D302" s="175" t="s">
        <v>1669</v>
      </c>
      <c r="E302" s="176" t="s">
        <v>621</v>
      </c>
      <c r="F302" s="176" t="s">
        <v>621</v>
      </c>
      <c r="G302" s="176" t="s">
        <v>620</v>
      </c>
      <c r="H302" s="168" t="s">
        <v>619</v>
      </c>
      <c r="I302" s="167">
        <v>1985</v>
      </c>
      <c r="J302" s="167"/>
      <c r="K302" s="177">
        <v>1985</v>
      </c>
      <c r="L302" s="177">
        <v>40</v>
      </c>
      <c r="M302" s="178" t="s">
        <v>566</v>
      </c>
      <c r="N302" s="179" t="s">
        <v>617</v>
      </c>
      <c r="O302" s="180" t="s">
        <v>556</v>
      </c>
      <c r="P302" s="181"/>
      <c r="Q302" s="171"/>
      <c r="R302" s="171" t="s">
        <v>546</v>
      </c>
      <c r="S302" s="179" t="s">
        <v>615</v>
      </c>
      <c r="T302" s="168" t="s">
        <v>571</v>
      </c>
      <c r="U302" s="168" t="s">
        <v>624</v>
      </c>
      <c r="V302" s="183" t="s">
        <v>526</v>
      </c>
      <c r="W302" s="183" t="s">
        <v>555</v>
      </c>
      <c r="X302" s="168" t="s">
        <v>526</v>
      </c>
      <c r="Y302" s="168" t="s">
        <v>526</v>
      </c>
      <c r="Z302" s="309" t="s">
        <v>526</v>
      </c>
      <c r="AA302" s="309" t="s">
        <v>526</v>
      </c>
      <c r="AB302" s="185"/>
      <c r="AC302" s="185"/>
      <c r="AD302" s="186"/>
      <c r="AE302" s="187"/>
      <c r="AF302" s="188" t="s">
        <v>569</v>
      </c>
      <c r="AG302" s="28">
        <v>1507</v>
      </c>
      <c r="AH302" s="189">
        <v>367.68</v>
      </c>
      <c r="AI302" s="190" t="s">
        <v>601</v>
      </c>
      <c r="AJ302" s="191">
        <v>1</v>
      </c>
      <c r="AK302" s="191">
        <v>0</v>
      </c>
      <c r="AL302" s="178" t="s">
        <v>528</v>
      </c>
      <c r="AM302" s="191" t="s">
        <v>527</v>
      </c>
      <c r="AN302" s="168" t="s">
        <v>527</v>
      </c>
      <c r="AO302" s="168" t="s">
        <v>527</v>
      </c>
      <c r="AP302" s="168" t="s">
        <v>526</v>
      </c>
      <c r="AQ302" s="168" t="s">
        <v>526</v>
      </c>
      <c r="AR302" s="168" t="s">
        <v>526</v>
      </c>
      <c r="AS302" s="192" t="s">
        <v>585</v>
      </c>
      <c r="AT302" s="168" t="s">
        <v>524</v>
      </c>
      <c r="AU302" s="168" t="s">
        <v>524</v>
      </c>
      <c r="AV302" s="168" t="s">
        <v>524</v>
      </c>
      <c r="AW302" s="168" t="s">
        <v>524</v>
      </c>
      <c r="AX302" s="168" t="s">
        <v>524</v>
      </c>
      <c r="AY302" s="168" t="s">
        <v>524</v>
      </c>
      <c r="AZ302" s="168" t="s">
        <v>524</v>
      </c>
      <c r="BA302" s="193">
        <v>0</v>
      </c>
      <c r="BB302" s="193">
        <v>0</v>
      </c>
      <c r="BC302" s="194" t="s">
        <v>526</v>
      </c>
      <c r="BD302" s="168" t="s">
        <v>526</v>
      </c>
      <c r="BE302" s="168" t="s">
        <v>526</v>
      </c>
      <c r="BF302" s="168" t="s">
        <v>524</v>
      </c>
      <c r="BG302" s="168" t="s">
        <v>524</v>
      </c>
      <c r="BH302" s="168" t="s">
        <v>524</v>
      </c>
      <c r="BI302" s="168" t="s">
        <v>524</v>
      </c>
      <c r="BJ302" s="195" t="s">
        <v>524</v>
      </c>
      <c r="BK302" s="196" t="s">
        <v>523</v>
      </c>
      <c r="BL302" s="168" t="s">
        <v>523</v>
      </c>
      <c r="BM302" s="168" t="s">
        <v>523</v>
      </c>
      <c r="BN302" s="168" t="s">
        <v>523</v>
      </c>
      <c r="BO302" s="168" t="s">
        <v>523</v>
      </c>
      <c r="BP302" s="192" t="s">
        <v>523</v>
      </c>
    </row>
    <row r="303" spans="1:68" s="3" customFormat="1" ht="23.25" customHeight="1">
      <c r="A303" s="91">
        <v>28037</v>
      </c>
      <c r="B303" s="173" t="s">
        <v>157</v>
      </c>
      <c r="C303" s="174">
        <v>2025</v>
      </c>
      <c r="D303" s="175" t="s">
        <v>1670</v>
      </c>
      <c r="E303" s="176" t="s">
        <v>621</v>
      </c>
      <c r="F303" s="176" t="s">
        <v>621</v>
      </c>
      <c r="G303" s="176" t="s">
        <v>630</v>
      </c>
      <c r="H303" s="168" t="s">
        <v>600</v>
      </c>
      <c r="I303" s="167">
        <v>1995</v>
      </c>
      <c r="J303" s="167"/>
      <c r="K303" s="177">
        <v>1995</v>
      </c>
      <c r="L303" s="177">
        <v>30</v>
      </c>
      <c r="M303" s="178" t="s">
        <v>566</v>
      </c>
      <c r="N303" s="179" t="s">
        <v>629</v>
      </c>
      <c r="O303" s="180" t="s">
        <v>534</v>
      </c>
      <c r="P303" s="181"/>
      <c r="Q303" s="171"/>
      <c r="R303" s="171" t="s">
        <v>546</v>
      </c>
      <c r="S303" s="179"/>
      <c r="T303" s="168" t="s">
        <v>571</v>
      </c>
      <c r="U303" s="168" t="s">
        <v>562</v>
      </c>
      <c r="V303" s="183" t="s">
        <v>526</v>
      </c>
      <c r="W303" s="183" t="s">
        <v>526</v>
      </c>
      <c r="X303" s="168" t="s">
        <v>526</v>
      </c>
      <c r="Y303" s="168" t="s">
        <v>526</v>
      </c>
      <c r="Z303" s="309" t="s">
        <v>526</v>
      </c>
      <c r="AA303" s="309" t="s">
        <v>526</v>
      </c>
      <c r="AB303" s="168" t="s">
        <v>523</v>
      </c>
      <c r="AC303" s="168" t="s">
        <v>523</v>
      </c>
      <c r="AD303" s="168" t="s">
        <v>523</v>
      </c>
      <c r="AE303" s="195" t="s">
        <v>523</v>
      </c>
      <c r="AF303" s="188" t="s">
        <v>541</v>
      </c>
      <c r="AG303" s="28">
        <v>543</v>
      </c>
      <c r="AH303" s="189">
        <v>351.48</v>
      </c>
      <c r="AI303" s="190" t="s">
        <v>529</v>
      </c>
      <c r="AJ303" s="191">
        <v>2</v>
      </c>
      <c r="AK303" s="191">
        <v>0</v>
      </c>
      <c r="AL303" s="178" t="s">
        <v>528</v>
      </c>
      <c r="AM303" s="191" t="s">
        <v>527</v>
      </c>
      <c r="AN303" s="168" t="s">
        <v>526</v>
      </c>
      <c r="AO303" s="168" t="s">
        <v>526</v>
      </c>
      <c r="AP303" s="168" t="s">
        <v>526</v>
      </c>
      <c r="AQ303" s="168" t="s">
        <v>526</v>
      </c>
      <c r="AR303" s="168" t="s">
        <v>526</v>
      </c>
      <c r="AS303" s="192" t="s">
        <v>585</v>
      </c>
      <c r="AT303" s="168" t="s">
        <v>524</v>
      </c>
      <c r="AU303" s="168" t="s">
        <v>524</v>
      </c>
      <c r="AV303" s="168" t="s">
        <v>524</v>
      </c>
      <c r="AW303" s="168" t="s">
        <v>524</v>
      </c>
      <c r="AX303" s="168" t="s">
        <v>524</v>
      </c>
      <c r="AY303" s="168" t="s">
        <v>524</v>
      </c>
      <c r="AZ303" s="168" t="s">
        <v>524</v>
      </c>
      <c r="BA303" s="193">
        <v>6</v>
      </c>
      <c r="BB303" s="193">
        <v>2</v>
      </c>
      <c r="BC303" s="194" t="s">
        <v>526</v>
      </c>
      <c r="BD303" s="168" t="s">
        <v>526</v>
      </c>
      <c r="BE303" s="168" t="s">
        <v>526</v>
      </c>
      <c r="BF303" s="168" t="s">
        <v>524</v>
      </c>
      <c r="BG303" s="168" t="s">
        <v>524</v>
      </c>
      <c r="BH303" s="168" t="s">
        <v>526</v>
      </c>
      <c r="BI303" s="168" t="s">
        <v>524</v>
      </c>
      <c r="BJ303" s="195" t="s">
        <v>524</v>
      </c>
      <c r="BK303" s="196" t="s">
        <v>523</v>
      </c>
      <c r="BL303" s="168" t="s">
        <v>523</v>
      </c>
      <c r="BM303" s="168" t="s">
        <v>523</v>
      </c>
      <c r="BN303" s="168" t="s">
        <v>523</v>
      </c>
      <c r="BO303" s="168" t="s">
        <v>523</v>
      </c>
      <c r="BP303" s="192" t="s">
        <v>523</v>
      </c>
    </row>
    <row r="304" spans="1:68" s="3" customFormat="1" ht="23.25" customHeight="1">
      <c r="A304" s="91">
        <v>28003</v>
      </c>
      <c r="B304" s="173" t="s">
        <v>514</v>
      </c>
      <c r="C304" s="174">
        <v>2025</v>
      </c>
      <c r="D304" s="175" t="s">
        <v>628</v>
      </c>
      <c r="E304" s="176" t="s">
        <v>621</v>
      </c>
      <c r="F304" s="176" t="s">
        <v>621</v>
      </c>
      <c r="G304" s="176" t="s">
        <v>620</v>
      </c>
      <c r="H304" s="168" t="s">
        <v>619</v>
      </c>
      <c r="I304" s="167">
        <v>1954</v>
      </c>
      <c r="J304" s="167"/>
      <c r="K304" s="177">
        <v>1954</v>
      </c>
      <c r="L304" s="177">
        <v>71</v>
      </c>
      <c r="M304" s="178" t="s">
        <v>627</v>
      </c>
      <c r="N304" s="179" t="s">
        <v>617</v>
      </c>
      <c r="O304" s="180" t="s">
        <v>556</v>
      </c>
      <c r="P304" s="181"/>
      <c r="Q304" s="171"/>
      <c r="R304" s="171" t="s">
        <v>546</v>
      </c>
      <c r="S304" s="179" t="s">
        <v>615</v>
      </c>
      <c r="T304" s="168" t="s">
        <v>571</v>
      </c>
      <c r="U304" s="168" t="s">
        <v>626</v>
      </c>
      <c r="V304" s="183" t="s">
        <v>526</v>
      </c>
      <c r="W304" s="183" t="s">
        <v>526</v>
      </c>
      <c r="X304" s="168" t="s">
        <v>526</v>
      </c>
      <c r="Y304" s="168" t="s">
        <v>526</v>
      </c>
      <c r="Z304" s="309" t="s">
        <v>526</v>
      </c>
      <c r="AA304" s="309" t="s">
        <v>526</v>
      </c>
      <c r="AB304" s="185"/>
      <c r="AC304" s="185"/>
      <c r="AD304" s="186"/>
      <c r="AE304" s="187"/>
      <c r="AF304" s="188" t="s">
        <v>569</v>
      </c>
      <c r="AG304" s="28">
        <v>4208</v>
      </c>
      <c r="AH304" s="189">
        <v>330</v>
      </c>
      <c r="AI304" s="190" t="s">
        <v>554</v>
      </c>
      <c r="AJ304" s="191">
        <v>1</v>
      </c>
      <c r="AK304" s="191">
        <v>0</v>
      </c>
      <c r="AL304" s="178" t="s">
        <v>606</v>
      </c>
      <c r="AM304" s="191" t="s">
        <v>524</v>
      </c>
      <c r="AN304" s="168" t="s">
        <v>527</v>
      </c>
      <c r="AO304" s="168" t="s">
        <v>527</v>
      </c>
      <c r="AP304" s="168" t="s">
        <v>526</v>
      </c>
      <c r="AQ304" s="168" t="s">
        <v>526</v>
      </c>
      <c r="AR304" s="168" t="s">
        <v>526</v>
      </c>
      <c r="AS304" s="192" t="s">
        <v>559</v>
      </c>
      <c r="AT304" s="168" t="s">
        <v>524</v>
      </c>
      <c r="AU304" s="168" t="s">
        <v>524</v>
      </c>
      <c r="AV304" s="168" t="s">
        <v>524</v>
      </c>
      <c r="AW304" s="168" t="s">
        <v>524</v>
      </c>
      <c r="AX304" s="168" t="s">
        <v>524</v>
      </c>
      <c r="AY304" s="168" t="s">
        <v>524</v>
      </c>
      <c r="AZ304" s="168" t="s">
        <v>524</v>
      </c>
      <c r="BA304" s="193">
        <v>0</v>
      </c>
      <c r="BB304" s="193">
        <v>0</v>
      </c>
      <c r="BC304" s="194" t="s">
        <v>526</v>
      </c>
      <c r="BD304" s="168" t="s">
        <v>526</v>
      </c>
      <c r="BE304" s="168" t="s">
        <v>526</v>
      </c>
      <c r="BF304" s="168" t="s">
        <v>524</v>
      </c>
      <c r="BG304" s="168" t="s">
        <v>524</v>
      </c>
      <c r="BH304" s="168" t="s">
        <v>524</v>
      </c>
      <c r="BI304" s="168" t="s">
        <v>524</v>
      </c>
      <c r="BJ304" s="195" t="s">
        <v>524</v>
      </c>
      <c r="BK304" s="196" t="s">
        <v>523</v>
      </c>
      <c r="BL304" s="168" t="s">
        <v>523</v>
      </c>
      <c r="BM304" s="168" t="s">
        <v>523</v>
      </c>
      <c r="BN304" s="168" t="s">
        <v>523</v>
      </c>
      <c r="BO304" s="168" t="s">
        <v>539</v>
      </c>
      <c r="BP304" s="192" t="s">
        <v>523</v>
      </c>
    </row>
    <row r="305" spans="1:68" s="3" customFormat="1" ht="23.25" customHeight="1">
      <c r="A305" s="91">
        <v>28035</v>
      </c>
      <c r="B305" s="173" t="s">
        <v>515</v>
      </c>
      <c r="C305" s="174">
        <v>2025</v>
      </c>
      <c r="D305" s="175" t="s">
        <v>1671</v>
      </c>
      <c r="E305" s="176" t="s">
        <v>621</v>
      </c>
      <c r="F305" s="176" t="s">
        <v>621</v>
      </c>
      <c r="G305" s="176" t="s">
        <v>620</v>
      </c>
      <c r="H305" s="168" t="s">
        <v>619</v>
      </c>
      <c r="I305" s="167">
        <v>1998</v>
      </c>
      <c r="J305" s="167"/>
      <c r="K305" s="177">
        <v>1998</v>
      </c>
      <c r="L305" s="177">
        <v>27</v>
      </c>
      <c r="M305" s="178" t="s">
        <v>566</v>
      </c>
      <c r="N305" s="179" t="s">
        <v>617</v>
      </c>
      <c r="O305" s="180" t="s">
        <v>556</v>
      </c>
      <c r="P305" s="181"/>
      <c r="Q305" s="171"/>
      <c r="R305" s="171" t="s">
        <v>546</v>
      </c>
      <c r="S305" s="179" t="s">
        <v>615</v>
      </c>
      <c r="T305" s="168" t="s">
        <v>571</v>
      </c>
      <c r="U305" s="168" t="s">
        <v>624</v>
      </c>
      <c r="V305" s="183" t="s">
        <v>526</v>
      </c>
      <c r="W305" s="183" t="s">
        <v>526</v>
      </c>
      <c r="X305" s="168" t="s">
        <v>565</v>
      </c>
      <c r="Y305" s="168" t="s">
        <v>526</v>
      </c>
      <c r="Z305" s="309" t="s">
        <v>526</v>
      </c>
      <c r="AA305" s="309" t="s">
        <v>526</v>
      </c>
      <c r="AB305" s="185"/>
      <c r="AC305" s="185"/>
      <c r="AD305" s="186"/>
      <c r="AE305" s="187"/>
      <c r="AF305" s="188" t="s">
        <v>569</v>
      </c>
      <c r="AG305" s="28">
        <v>1860</v>
      </c>
      <c r="AH305" s="189">
        <v>285.47000000000003</v>
      </c>
      <c r="AI305" s="190" t="s">
        <v>601</v>
      </c>
      <c r="AJ305" s="191">
        <v>1</v>
      </c>
      <c r="AK305" s="191">
        <v>0</v>
      </c>
      <c r="AL305" s="178" t="s">
        <v>528</v>
      </c>
      <c r="AM305" s="191" t="s">
        <v>527</v>
      </c>
      <c r="AN305" s="168" t="s">
        <v>527</v>
      </c>
      <c r="AO305" s="168" t="s">
        <v>527</v>
      </c>
      <c r="AP305" s="168" t="s">
        <v>526</v>
      </c>
      <c r="AQ305" s="168" t="s">
        <v>526</v>
      </c>
      <c r="AR305" s="168" t="s">
        <v>526</v>
      </c>
      <c r="AS305" s="192" t="s">
        <v>585</v>
      </c>
      <c r="AT305" s="168" t="s">
        <v>524</v>
      </c>
      <c r="AU305" s="168" t="s">
        <v>524</v>
      </c>
      <c r="AV305" s="168" t="s">
        <v>524</v>
      </c>
      <c r="AW305" s="168" t="s">
        <v>524</v>
      </c>
      <c r="AX305" s="168" t="s">
        <v>524</v>
      </c>
      <c r="AY305" s="168" t="s">
        <v>524</v>
      </c>
      <c r="AZ305" s="168" t="s">
        <v>524</v>
      </c>
      <c r="BA305" s="193">
        <v>0</v>
      </c>
      <c r="BB305" s="193">
        <v>0</v>
      </c>
      <c r="BC305" s="194" t="s">
        <v>526</v>
      </c>
      <c r="BD305" s="168" t="s">
        <v>526</v>
      </c>
      <c r="BE305" s="168" t="s">
        <v>526</v>
      </c>
      <c r="BF305" s="168" t="s">
        <v>524</v>
      </c>
      <c r="BG305" s="168" t="s">
        <v>524</v>
      </c>
      <c r="BH305" s="168" t="s">
        <v>524</v>
      </c>
      <c r="BI305" s="168" t="s">
        <v>524</v>
      </c>
      <c r="BJ305" s="195" t="s">
        <v>524</v>
      </c>
      <c r="BK305" s="196" t="s">
        <v>523</v>
      </c>
      <c r="BL305" s="168" t="s">
        <v>523</v>
      </c>
      <c r="BM305" s="168" t="s">
        <v>523</v>
      </c>
      <c r="BN305" s="168" t="s">
        <v>523</v>
      </c>
      <c r="BO305" s="168" t="s">
        <v>523</v>
      </c>
      <c r="BP305" s="192" t="s">
        <v>523</v>
      </c>
    </row>
    <row r="306" spans="1:68" s="3" customFormat="1" ht="23.25" customHeight="1">
      <c r="A306" s="91">
        <v>28029</v>
      </c>
      <c r="B306" s="173" t="s">
        <v>516</v>
      </c>
      <c r="C306" s="174">
        <v>2025</v>
      </c>
      <c r="D306" s="175" t="s">
        <v>1672</v>
      </c>
      <c r="E306" s="176" t="s">
        <v>621</v>
      </c>
      <c r="F306" s="176" t="s">
        <v>621</v>
      </c>
      <c r="G306" s="176" t="s">
        <v>620</v>
      </c>
      <c r="H306" s="168" t="s">
        <v>619</v>
      </c>
      <c r="I306" s="167">
        <v>1978</v>
      </c>
      <c r="J306" s="167"/>
      <c r="K306" s="177">
        <v>1978</v>
      </c>
      <c r="L306" s="177">
        <v>47</v>
      </c>
      <c r="M306" s="178" t="s">
        <v>566</v>
      </c>
      <c r="N306" s="179" t="s">
        <v>617</v>
      </c>
      <c r="O306" s="180" t="s">
        <v>534</v>
      </c>
      <c r="P306" s="181"/>
      <c r="Q306" s="171"/>
      <c r="R306" s="171" t="s">
        <v>546</v>
      </c>
      <c r="S306" s="179" t="s">
        <v>615</v>
      </c>
      <c r="T306" s="168" t="s">
        <v>571</v>
      </c>
      <c r="U306" s="168" t="s">
        <v>624</v>
      </c>
      <c r="V306" s="183" t="s">
        <v>526</v>
      </c>
      <c r="W306" s="183" t="s">
        <v>555</v>
      </c>
      <c r="X306" s="168" t="s">
        <v>565</v>
      </c>
      <c r="Y306" s="168" t="s">
        <v>526</v>
      </c>
      <c r="Z306" s="309" t="s">
        <v>526</v>
      </c>
      <c r="AA306" s="309" t="s">
        <v>526</v>
      </c>
      <c r="AB306" s="185"/>
      <c r="AC306" s="185"/>
      <c r="AD306" s="186"/>
      <c r="AE306" s="187"/>
      <c r="AF306" s="188" t="s">
        <v>569</v>
      </c>
      <c r="AG306" s="28">
        <v>672</v>
      </c>
      <c r="AH306" s="189">
        <v>204.6</v>
      </c>
      <c r="AI306" s="190" t="s">
        <v>601</v>
      </c>
      <c r="AJ306" s="191">
        <v>1</v>
      </c>
      <c r="AK306" s="191">
        <v>0</v>
      </c>
      <c r="AL306" s="178" t="s">
        <v>606</v>
      </c>
      <c r="AM306" s="191" t="s">
        <v>524</v>
      </c>
      <c r="AN306" s="168" t="s">
        <v>527</v>
      </c>
      <c r="AO306" s="168" t="s">
        <v>527</v>
      </c>
      <c r="AP306" s="168" t="s">
        <v>526</v>
      </c>
      <c r="AQ306" s="168" t="s">
        <v>526</v>
      </c>
      <c r="AR306" s="168" t="s">
        <v>526</v>
      </c>
      <c r="AS306" s="192" t="s">
        <v>585</v>
      </c>
      <c r="AT306" s="168" t="s">
        <v>524</v>
      </c>
      <c r="AU306" s="168" t="s">
        <v>524</v>
      </c>
      <c r="AV306" s="168" t="s">
        <v>524</v>
      </c>
      <c r="AW306" s="168" t="s">
        <v>524</v>
      </c>
      <c r="AX306" s="168" t="s">
        <v>524</v>
      </c>
      <c r="AY306" s="168" t="s">
        <v>524</v>
      </c>
      <c r="AZ306" s="168" t="s">
        <v>524</v>
      </c>
      <c r="BA306" s="193">
        <v>0</v>
      </c>
      <c r="BB306" s="193">
        <v>0</v>
      </c>
      <c r="BC306" s="194" t="s">
        <v>526</v>
      </c>
      <c r="BD306" s="168" t="s">
        <v>526</v>
      </c>
      <c r="BE306" s="168" t="s">
        <v>526</v>
      </c>
      <c r="BF306" s="168" t="s">
        <v>524</v>
      </c>
      <c r="BG306" s="168" t="s">
        <v>524</v>
      </c>
      <c r="BH306" s="168" t="s">
        <v>524</v>
      </c>
      <c r="BI306" s="168" t="s">
        <v>524</v>
      </c>
      <c r="BJ306" s="195" t="s">
        <v>524</v>
      </c>
      <c r="BK306" s="196" t="s">
        <v>523</v>
      </c>
      <c r="BL306" s="168" t="s">
        <v>523</v>
      </c>
      <c r="BM306" s="168" t="s">
        <v>523</v>
      </c>
      <c r="BN306" s="168" t="s">
        <v>523</v>
      </c>
      <c r="BO306" s="168" t="s">
        <v>523</v>
      </c>
      <c r="BP306" s="192" t="s">
        <v>523</v>
      </c>
    </row>
    <row r="307" spans="1:68" s="3" customFormat="1" ht="23.25" customHeight="1">
      <c r="A307" s="91">
        <v>28045</v>
      </c>
      <c r="B307" s="173" t="s">
        <v>162</v>
      </c>
      <c r="C307" s="174">
        <v>2025</v>
      </c>
      <c r="D307" s="175" t="s">
        <v>1673</v>
      </c>
      <c r="E307" s="176" t="s">
        <v>621</v>
      </c>
      <c r="F307" s="176" t="s">
        <v>621</v>
      </c>
      <c r="G307" s="176" t="s">
        <v>620</v>
      </c>
      <c r="H307" s="168" t="s">
        <v>619</v>
      </c>
      <c r="I307" s="167">
        <v>1974</v>
      </c>
      <c r="J307" s="167"/>
      <c r="K307" s="177">
        <v>1974</v>
      </c>
      <c r="L307" s="177">
        <v>51</v>
      </c>
      <c r="M307" s="178" t="s">
        <v>625</v>
      </c>
      <c r="N307" s="179" t="s">
        <v>617</v>
      </c>
      <c r="O307" s="180" t="s">
        <v>556</v>
      </c>
      <c r="P307" s="181"/>
      <c r="Q307" s="171"/>
      <c r="R307" s="171" t="s">
        <v>546</v>
      </c>
      <c r="S307" s="179" t="s">
        <v>615</v>
      </c>
      <c r="T307" s="168" t="s">
        <v>571</v>
      </c>
      <c r="U307" s="168" t="s">
        <v>562</v>
      </c>
      <c r="V307" s="183" t="s">
        <v>526</v>
      </c>
      <c r="W307" s="183" t="s">
        <v>526</v>
      </c>
      <c r="X307" s="168" t="s">
        <v>565</v>
      </c>
      <c r="Y307" s="168" t="s">
        <v>526</v>
      </c>
      <c r="Z307" s="309" t="s">
        <v>526</v>
      </c>
      <c r="AA307" s="309" t="s">
        <v>526</v>
      </c>
      <c r="AB307" s="185"/>
      <c r="AC307" s="185"/>
      <c r="AD307" s="186"/>
      <c r="AE307" s="187"/>
      <c r="AF307" s="188" t="s">
        <v>569</v>
      </c>
      <c r="AG307" s="28">
        <v>945</v>
      </c>
      <c r="AH307" s="189">
        <v>119.4</v>
      </c>
      <c r="AI307" s="190" t="s">
        <v>554</v>
      </c>
      <c r="AJ307" s="191">
        <v>1</v>
      </c>
      <c r="AK307" s="191">
        <v>0</v>
      </c>
      <c r="AL307" s="178" t="s">
        <v>606</v>
      </c>
      <c r="AM307" s="191" t="s">
        <v>524</v>
      </c>
      <c r="AN307" s="168" t="s">
        <v>527</v>
      </c>
      <c r="AO307" s="168" t="s">
        <v>527</v>
      </c>
      <c r="AP307" s="168" t="s">
        <v>526</v>
      </c>
      <c r="AQ307" s="168" t="s">
        <v>526</v>
      </c>
      <c r="AR307" s="168" t="s">
        <v>526</v>
      </c>
      <c r="AS307" s="192" t="s">
        <v>558</v>
      </c>
      <c r="AT307" s="168" t="s">
        <v>524</v>
      </c>
      <c r="AU307" s="168" t="s">
        <v>524</v>
      </c>
      <c r="AV307" s="168" t="s">
        <v>524</v>
      </c>
      <c r="AW307" s="168" t="s">
        <v>524</v>
      </c>
      <c r="AX307" s="168" t="s">
        <v>524</v>
      </c>
      <c r="AY307" s="168" t="s">
        <v>524</v>
      </c>
      <c r="AZ307" s="168" t="s">
        <v>524</v>
      </c>
      <c r="BA307" s="193">
        <v>0</v>
      </c>
      <c r="BB307" s="193">
        <v>0</v>
      </c>
      <c r="BC307" s="194" t="s">
        <v>526</v>
      </c>
      <c r="BD307" s="168" t="s">
        <v>526</v>
      </c>
      <c r="BE307" s="168" t="s">
        <v>526</v>
      </c>
      <c r="BF307" s="168" t="s">
        <v>524</v>
      </c>
      <c r="BG307" s="168" t="s">
        <v>524</v>
      </c>
      <c r="BH307" s="168" t="s">
        <v>524</v>
      </c>
      <c r="BI307" s="168" t="s">
        <v>524</v>
      </c>
      <c r="BJ307" s="195" t="s">
        <v>524</v>
      </c>
      <c r="BK307" s="196" t="s">
        <v>523</v>
      </c>
      <c r="BL307" s="168" t="s">
        <v>523</v>
      </c>
      <c r="BM307" s="168" t="s">
        <v>523</v>
      </c>
      <c r="BN307" s="168" t="s">
        <v>523</v>
      </c>
      <c r="BO307" s="168" t="s">
        <v>523</v>
      </c>
      <c r="BP307" s="192" t="s">
        <v>523</v>
      </c>
    </row>
    <row r="308" spans="1:68" s="3" customFormat="1" ht="23.25" customHeight="1">
      <c r="A308" s="91">
        <v>28039</v>
      </c>
      <c r="B308" s="173" t="s">
        <v>159</v>
      </c>
      <c r="C308" s="174">
        <v>2025</v>
      </c>
      <c r="D308" s="175" t="s">
        <v>1674</v>
      </c>
      <c r="E308" s="176" t="s">
        <v>621</v>
      </c>
      <c r="F308" s="176" t="s">
        <v>621</v>
      </c>
      <c r="G308" s="176" t="s">
        <v>620</v>
      </c>
      <c r="H308" s="168" t="s">
        <v>619</v>
      </c>
      <c r="I308" s="167">
        <v>1978</v>
      </c>
      <c r="J308" s="167"/>
      <c r="K308" s="177">
        <v>1978</v>
      </c>
      <c r="L308" s="177">
        <v>47</v>
      </c>
      <c r="M308" s="178" t="s">
        <v>575</v>
      </c>
      <c r="N308" s="179" t="s">
        <v>617</v>
      </c>
      <c r="O308" s="180" t="s">
        <v>534</v>
      </c>
      <c r="P308" s="181"/>
      <c r="Q308" s="171"/>
      <c r="R308" s="171" t="s">
        <v>546</v>
      </c>
      <c r="S308" s="179" t="s">
        <v>615</v>
      </c>
      <c r="T308" s="168" t="s">
        <v>571</v>
      </c>
      <c r="U308" s="168" t="s">
        <v>562</v>
      </c>
      <c r="V308" s="183" t="s">
        <v>526</v>
      </c>
      <c r="W308" s="183" t="s">
        <v>561</v>
      </c>
      <c r="X308" s="168" t="s">
        <v>526</v>
      </c>
      <c r="Y308" s="168" t="s">
        <v>526</v>
      </c>
      <c r="Z308" s="309" t="s">
        <v>526</v>
      </c>
      <c r="AA308" s="309" t="s">
        <v>526</v>
      </c>
      <c r="AB308" s="185"/>
      <c r="AC308" s="185"/>
      <c r="AD308" s="186"/>
      <c r="AE308" s="187"/>
      <c r="AF308" s="188" t="s">
        <v>569</v>
      </c>
      <c r="AG308" s="28">
        <v>314</v>
      </c>
      <c r="AH308" s="189">
        <v>102.33</v>
      </c>
      <c r="AI308" s="190" t="s">
        <v>601</v>
      </c>
      <c r="AJ308" s="191">
        <v>1</v>
      </c>
      <c r="AK308" s="191">
        <v>0</v>
      </c>
      <c r="AL308" s="178" t="s">
        <v>606</v>
      </c>
      <c r="AM308" s="191" t="s">
        <v>524</v>
      </c>
      <c r="AN308" s="168" t="s">
        <v>527</v>
      </c>
      <c r="AO308" s="168" t="s">
        <v>527</v>
      </c>
      <c r="AP308" s="168" t="s">
        <v>526</v>
      </c>
      <c r="AQ308" s="168" t="s">
        <v>526</v>
      </c>
      <c r="AR308" s="168" t="s">
        <v>526</v>
      </c>
      <c r="AS308" s="192" t="s">
        <v>585</v>
      </c>
      <c r="AT308" s="168" t="s">
        <v>524</v>
      </c>
      <c r="AU308" s="168" t="s">
        <v>524</v>
      </c>
      <c r="AV308" s="168" t="s">
        <v>524</v>
      </c>
      <c r="AW308" s="168" t="s">
        <v>524</v>
      </c>
      <c r="AX308" s="168" t="s">
        <v>524</v>
      </c>
      <c r="AY308" s="168" t="s">
        <v>524</v>
      </c>
      <c r="AZ308" s="168" t="s">
        <v>524</v>
      </c>
      <c r="BA308" s="193">
        <v>0</v>
      </c>
      <c r="BB308" s="193">
        <v>0</v>
      </c>
      <c r="BC308" s="194" t="s">
        <v>526</v>
      </c>
      <c r="BD308" s="168" t="s">
        <v>526</v>
      </c>
      <c r="BE308" s="168" t="s">
        <v>526</v>
      </c>
      <c r="BF308" s="168" t="s">
        <v>524</v>
      </c>
      <c r="BG308" s="168" t="s">
        <v>524</v>
      </c>
      <c r="BH308" s="168" t="s">
        <v>524</v>
      </c>
      <c r="BI308" s="168" t="s">
        <v>524</v>
      </c>
      <c r="BJ308" s="195" t="s">
        <v>524</v>
      </c>
      <c r="BK308" s="196" t="s">
        <v>523</v>
      </c>
      <c r="BL308" s="168" t="s">
        <v>539</v>
      </c>
      <c r="BM308" s="168" t="s">
        <v>523</v>
      </c>
      <c r="BN308" s="168" t="s">
        <v>523</v>
      </c>
      <c r="BO308" s="168" t="s">
        <v>523</v>
      </c>
      <c r="BP308" s="192" t="s">
        <v>523</v>
      </c>
    </row>
    <row r="309" spans="1:68" s="3" customFormat="1" ht="23.25" customHeight="1">
      <c r="A309" s="91">
        <v>28048</v>
      </c>
      <c r="B309" s="173" t="s">
        <v>163</v>
      </c>
      <c r="C309" s="174">
        <v>2025</v>
      </c>
      <c r="D309" s="175" t="s">
        <v>1675</v>
      </c>
      <c r="E309" s="176" t="s">
        <v>621</v>
      </c>
      <c r="F309" s="176" t="s">
        <v>621</v>
      </c>
      <c r="G309" s="176" t="s">
        <v>620</v>
      </c>
      <c r="H309" s="168" t="s">
        <v>619</v>
      </c>
      <c r="I309" s="167">
        <v>1977</v>
      </c>
      <c r="J309" s="167"/>
      <c r="K309" s="177">
        <v>1977</v>
      </c>
      <c r="L309" s="177">
        <v>48</v>
      </c>
      <c r="M309" s="178" t="s">
        <v>566</v>
      </c>
      <c r="N309" s="179" t="s">
        <v>617</v>
      </c>
      <c r="O309" s="180" t="s">
        <v>534</v>
      </c>
      <c r="P309" s="181"/>
      <c r="Q309" s="171"/>
      <c r="R309" s="171" t="s">
        <v>546</v>
      </c>
      <c r="S309" s="179" t="s">
        <v>615</v>
      </c>
      <c r="T309" s="168" t="s">
        <v>571</v>
      </c>
      <c r="U309" s="168" t="s">
        <v>624</v>
      </c>
      <c r="V309" s="183" t="s">
        <v>526</v>
      </c>
      <c r="W309" s="183" t="s">
        <v>526</v>
      </c>
      <c r="X309" s="168" t="s">
        <v>565</v>
      </c>
      <c r="Y309" s="168" t="s">
        <v>526</v>
      </c>
      <c r="Z309" s="309" t="s">
        <v>526</v>
      </c>
      <c r="AA309" s="309" t="s">
        <v>526</v>
      </c>
      <c r="AB309" s="185"/>
      <c r="AC309" s="185"/>
      <c r="AD309" s="186"/>
      <c r="AE309" s="187"/>
      <c r="AF309" s="188" t="s">
        <v>569</v>
      </c>
      <c r="AG309" s="28">
        <v>397</v>
      </c>
      <c r="AH309" s="189">
        <v>98.34</v>
      </c>
      <c r="AI309" s="190" t="s">
        <v>601</v>
      </c>
      <c r="AJ309" s="191">
        <v>1</v>
      </c>
      <c r="AK309" s="191">
        <v>0</v>
      </c>
      <c r="AL309" s="178" t="s">
        <v>606</v>
      </c>
      <c r="AM309" s="191" t="s">
        <v>524</v>
      </c>
      <c r="AN309" s="168" t="s">
        <v>527</v>
      </c>
      <c r="AO309" s="168" t="s">
        <v>527</v>
      </c>
      <c r="AP309" s="168" t="s">
        <v>526</v>
      </c>
      <c r="AQ309" s="168" t="s">
        <v>526</v>
      </c>
      <c r="AR309" s="168" t="s">
        <v>526</v>
      </c>
      <c r="AS309" s="192" t="s">
        <v>585</v>
      </c>
      <c r="AT309" s="168" t="s">
        <v>524</v>
      </c>
      <c r="AU309" s="168" t="s">
        <v>524</v>
      </c>
      <c r="AV309" s="168" t="s">
        <v>524</v>
      </c>
      <c r="AW309" s="168" t="s">
        <v>524</v>
      </c>
      <c r="AX309" s="168" t="s">
        <v>524</v>
      </c>
      <c r="AY309" s="168" t="s">
        <v>524</v>
      </c>
      <c r="AZ309" s="168" t="s">
        <v>524</v>
      </c>
      <c r="BA309" s="193">
        <v>0</v>
      </c>
      <c r="BB309" s="193">
        <v>0</v>
      </c>
      <c r="BC309" s="194" t="s">
        <v>526</v>
      </c>
      <c r="BD309" s="168" t="s">
        <v>526</v>
      </c>
      <c r="BE309" s="168" t="s">
        <v>526</v>
      </c>
      <c r="BF309" s="168" t="s">
        <v>524</v>
      </c>
      <c r="BG309" s="168" t="s">
        <v>524</v>
      </c>
      <c r="BH309" s="168" t="s">
        <v>524</v>
      </c>
      <c r="BI309" s="168" t="s">
        <v>524</v>
      </c>
      <c r="BJ309" s="195" t="s">
        <v>524</v>
      </c>
      <c r="BK309" s="196" t="s">
        <v>523</v>
      </c>
      <c r="BL309" s="168" t="s">
        <v>523</v>
      </c>
      <c r="BM309" s="168" t="s">
        <v>523</v>
      </c>
      <c r="BN309" s="168" t="s">
        <v>523</v>
      </c>
      <c r="BO309" s="168" t="s">
        <v>523</v>
      </c>
      <c r="BP309" s="192" t="s">
        <v>523</v>
      </c>
    </row>
    <row r="310" spans="1:68" s="3" customFormat="1" ht="23.25" customHeight="1">
      <c r="A310" s="91">
        <v>28049</v>
      </c>
      <c r="B310" s="173" t="s">
        <v>164</v>
      </c>
      <c r="C310" s="174">
        <v>2025</v>
      </c>
      <c r="D310" s="175" t="s">
        <v>1676</v>
      </c>
      <c r="E310" s="176" t="s">
        <v>621</v>
      </c>
      <c r="F310" s="176" t="s">
        <v>621</v>
      </c>
      <c r="G310" s="176" t="s">
        <v>620</v>
      </c>
      <c r="H310" s="168" t="s">
        <v>619</v>
      </c>
      <c r="I310" s="167">
        <v>1975</v>
      </c>
      <c r="J310" s="167"/>
      <c r="K310" s="177">
        <v>1975</v>
      </c>
      <c r="L310" s="177">
        <v>50</v>
      </c>
      <c r="M310" s="178" t="s">
        <v>536</v>
      </c>
      <c r="N310" s="179" t="s">
        <v>617</v>
      </c>
      <c r="O310" s="180" t="s">
        <v>534</v>
      </c>
      <c r="P310" s="181"/>
      <c r="Q310" s="171"/>
      <c r="R310" s="171" t="s">
        <v>546</v>
      </c>
      <c r="S310" s="179" t="s">
        <v>615</v>
      </c>
      <c r="T310" s="168" t="s">
        <v>571</v>
      </c>
      <c r="U310" s="168" t="s">
        <v>623</v>
      </c>
      <c r="V310" s="183" t="s">
        <v>526</v>
      </c>
      <c r="W310" s="183" t="s">
        <v>526</v>
      </c>
      <c r="X310" s="168" t="s">
        <v>531</v>
      </c>
      <c r="Y310" s="168" t="s">
        <v>526</v>
      </c>
      <c r="Z310" s="309" t="s">
        <v>526</v>
      </c>
      <c r="AA310" s="309" t="s">
        <v>526</v>
      </c>
      <c r="AB310" s="185"/>
      <c r="AC310" s="185"/>
      <c r="AD310" s="186"/>
      <c r="AE310" s="187"/>
      <c r="AF310" s="188" t="s">
        <v>569</v>
      </c>
      <c r="AG310" s="28">
        <v>612</v>
      </c>
      <c r="AH310" s="189">
        <v>92.8</v>
      </c>
      <c r="AI310" s="190" t="s">
        <v>554</v>
      </c>
      <c r="AJ310" s="191">
        <v>1</v>
      </c>
      <c r="AK310" s="191">
        <v>0</v>
      </c>
      <c r="AL310" s="178" t="s">
        <v>606</v>
      </c>
      <c r="AM310" s="191" t="s">
        <v>524</v>
      </c>
      <c r="AN310" s="168" t="s">
        <v>527</v>
      </c>
      <c r="AO310" s="168" t="s">
        <v>527</v>
      </c>
      <c r="AP310" s="168" t="s">
        <v>526</v>
      </c>
      <c r="AQ310" s="168" t="s">
        <v>526</v>
      </c>
      <c r="AR310" s="168" t="s">
        <v>526</v>
      </c>
      <c r="AS310" s="192" t="s">
        <v>558</v>
      </c>
      <c r="AT310" s="168" t="s">
        <v>524</v>
      </c>
      <c r="AU310" s="168" t="s">
        <v>524</v>
      </c>
      <c r="AV310" s="168" t="s">
        <v>524</v>
      </c>
      <c r="AW310" s="168" t="s">
        <v>524</v>
      </c>
      <c r="AX310" s="168" t="s">
        <v>524</v>
      </c>
      <c r="AY310" s="168" t="s">
        <v>524</v>
      </c>
      <c r="AZ310" s="168" t="s">
        <v>524</v>
      </c>
      <c r="BA310" s="193">
        <v>0</v>
      </c>
      <c r="BB310" s="193">
        <v>0</v>
      </c>
      <c r="BC310" s="194" t="s">
        <v>526</v>
      </c>
      <c r="BD310" s="168" t="s">
        <v>526</v>
      </c>
      <c r="BE310" s="168" t="s">
        <v>526</v>
      </c>
      <c r="BF310" s="168" t="s">
        <v>524</v>
      </c>
      <c r="BG310" s="168" t="s">
        <v>524</v>
      </c>
      <c r="BH310" s="168" t="s">
        <v>524</v>
      </c>
      <c r="BI310" s="168" t="s">
        <v>524</v>
      </c>
      <c r="BJ310" s="195" t="s">
        <v>524</v>
      </c>
      <c r="BK310" s="196" t="s">
        <v>523</v>
      </c>
      <c r="BL310" s="168" t="s">
        <v>523</v>
      </c>
      <c r="BM310" s="168" t="s">
        <v>523</v>
      </c>
      <c r="BN310" s="168" t="s">
        <v>523</v>
      </c>
      <c r="BO310" s="168" t="s">
        <v>523</v>
      </c>
      <c r="BP310" s="192" t="s">
        <v>523</v>
      </c>
    </row>
    <row r="311" spans="1:68" s="3" customFormat="1" ht="23.25" customHeight="1">
      <c r="A311" s="91">
        <v>28043</v>
      </c>
      <c r="B311" s="173" t="s">
        <v>160</v>
      </c>
      <c r="C311" s="174">
        <v>2025</v>
      </c>
      <c r="D311" s="175" t="s">
        <v>1677</v>
      </c>
      <c r="E311" s="176" t="s">
        <v>621</v>
      </c>
      <c r="F311" s="176" t="s">
        <v>621</v>
      </c>
      <c r="G311" s="176" t="s">
        <v>620</v>
      </c>
      <c r="H311" s="168" t="s">
        <v>619</v>
      </c>
      <c r="I311" s="167">
        <v>1958</v>
      </c>
      <c r="J311" s="167"/>
      <c r="K311" s="177">
        <v>1958</v>
      </c>
      <c r="L311" s="177">
        <v>67</v>
      </c>
      <c r="M311" s="178" t="s">
        <v>595</v>
      </c>
      <c r="N311" s="179" t="s">
        <v>617</v>
      </c>
      <c r="O311" s="180" t="s">
        <v>556</v>
      </c>
      <c r="P311" s="181"/>
      <c r="Q311" s="171"/>
      <c r="R311" s="171" t="s">
        <v>546</v>
      </c>
      <c r="S311" s="179" t="s">
        <v>615</v>
      </c>
      <c r="T311" s="168" t="s">
        <v>571</v>
      </c>
      <c r="U311" s="168" t="s">
        <v>622</v>
      </c>
      <c r="V311" s="183" t="s">
        <v>526</v>
      </c>
      <c r="W311" s="183" t="s">
        <v>526</v>
      </c>
      <c r="X311" s="168" t="s">
        <v>565</v>
      </c>
      <c r="Y311" s="168" t="s">
        <v>526</v>
      </c>
      <c r="Z311" s="309" t="s">
        <v>526</v>
      </c>
      <c r="AA311" s="309" t="s">
        <v>526</v>
      </c>
      <c r="AB311" s="185"/>
      <c r="AC311" s="185"/>
      <c r="AD311" s="186"/>
      <c r="AE311" s="187"/>
      <c r="AF311" s="188" t="s">
        <v>569</v>
      </c>
      <c r="AG311" s="28">
        <v>464</v>
      </c>
      <c r="AH311" s="189">
        <v>92.1</v>
      </c>
      <c r="AI311" s="190" t="s">
        <v>601</v>
      </c>
      <c r="AJ311" s="191">
        <v>1</v>
      </c>
      <c r="AK311" s="191">
        <v>0</v>
      </c>
      <c r="AL311" s="178" t="s">
        <v>606</v>
      </c>
      <c r="AM311" s="191" t="s">
        <v>524</v>
      </c>
      <c r="AN311" s="168" t="s">
        <v>527</v>
      </c>
      <c r="AO311" s="168" t="s">
        <v>527</v>
      </c>
      <c r="AP311" s="168" t="s">
        <v>526</v>
      </c>
      <c r="AQ311" s="168" t="s">
        <v>526</v>
      </c>
      <c r="AR311" s="168" t="s">
        <v>526</v>
      </c>
      <c r="AS311" s="192" t="s">
        <v>558</v>
      </c>
      <c r="AT311" s="168" t="s">
        <v>524</v>
      </c>
      <c r="AU311" s="168" t="s">
        <v>524</v>
      </c>
      <c r="AV311" s="168" t="s">
        <v>524</v>
      </c>
      <c r="AW311" s="168" t="s">
        <v>524</v>
      </c>
      <c r="AX311" s="168" t="s">
        <v>524</v>
      </c>
      <c r="AY311" s="168" t="s">
        <v>524</v>
      </c>
      <c r="AZ311" s="168" t="s">
        <v>524</v>
      </c>
      <c r="BA311" s="193">
        <v>0</v>
      </c>
      <c r="BB311" s="193">
        <v>0</v>
      </c>
      <c r="BC311" s="194" t="s">
        <v>526</v>
      </c>
      <c r="BD311" s="168" t="s">
        <v>526</v>
      </c>
      <c r="BE311" s="168" t="s">
        <v>526</v>
      </c>
      <c r="BF311" s="168" t="s">
        <v>524</v>
      </c>
      <c r="BG311" s="168" t="s">
        <v>524</v>
      </c>
      <c r="BH311" s="168" t="s">
        <v>524</v>
      </c>
      <c r="BI311" s="168" t="s">
        <v>524</v>
      </c>
      <c r="BJ311" s="195" t="s">
        <v>524</v>
      </c>
      <c r="BK311" s="196" t="s">
        <v>523</v>
      </c>
      <c r="BL311" s="168" t="s">
        <v>523</v>
      </c>
      <c r="BM311" s="168" t="s">
        <v>523</v>
      </c>
      <c r="BN311" s="168" t="s">
        <v>523</v>
      </c>
      <c r="BO311" s="168" t="s">
        <v>523</v>
      </c>
      <c r="BP311" s="192" t="s">
        <v>523</v>
      </c>
    </row>
    <row r="312" spans="1:68" s="3" customFormat="1" ht="23.25" customHeight="1">
      <c r="A312" s="255">
        <v>28044</v>
      </c>
      <c r="B312" s="256" t="s">
        <v>161</v>
      </c>
      <c r="C312" s="257">
        <v>2025</v>
      </c>
      <c r="D312" s="258" t="s">
        <v>1678</v>
      </c>
      <c r="E312" s="259" t="s">
        <v>621</v>
      </c>
      <c r="F312" s="259" t="s">
        <v>621</v>
      </c>
      <c r="G312" s="259" t="s">
        <v>620</v>
      </c>
      <c r="H312" s="260" t="s">
        <v>619</v>
      </c>
      <c r="I312" s="261">
        <v>1962</v>
      </c>
      <c r="J312" s="261"/>
      <c r="K312" s="262">
        <v>1962</v>
      </c>
      <c r="L312" s="262">
        <v>63</v>
      </c>
      <c r="M312" s="263" t="s">
        <v>618</v>
      </c>
      <c r="N312" s="264" t="s">
        <v>617</v>
      </c>
      <c r="O312" s="265" t="s">
        <v>616</v>
      </c>
      <c r="P312" s="310"/>
      <c r="Q312" s="268"/>
      <c r="R312" s="268" t="s">
        <v>546</v>
      </c>
      <c r="S312" s="264" t="s">
        <v>615</v>
      </c>
      <c r="T312" s="260" t="s">
        <v>571</v>
      </c>
      <c r="U312" s="260" t="s">
        <v>562</v>
      </c>
      <c r="V312" s="269" t="s">
        <v>526</v>
      </c>
      <c r="W312" s="269" t="s">
        <v>526</v>
      </c>
      <c r="X312" s="260" t="s">
        <v>526</v>
      </c>
      <c r="Y312" s="260" t="s">
        <v>526</v>
      </c>
      <c r="Z312" s="373" t="s">
        <v>526</v>
      </c>
      <c r="AA312" s="373" t="s">
        <v>526</v>
      </c>
      <c r="AB312" s="312"/>
      <c r="AC312" s="312"/>
      <c r="AD312" s="272"/>
      <c r="AE312" s="336"/>
      <c r="AF312" s="274" t="s">
        <v>569</v>
      </c>
      <c r="AG312" s="275">
        <v>294</v>
      </c>
      <c r="AH312" s="276">
        <v>67.599999999999994</v>
      </c>
      <c r="AI312" s="277" t="s">
        <v>601</v>
      </c>
      <c r="AJ312" s="278">
        <v>1</v>
      </c>
      <c r="AK312" s="278">
        <v>0</v>
      </c>
      <c r="AL312" s="263" t="s">
        <v>606</v>
      </c>
      <c r="AM312" s="278" t="s">
        <v>524</v>
      </c>
      <c r="AN312" s="260" t="s">
        <v>527</v>
      </c>
      <c r="AO312" s="260" t="s">
        <v>527</v>
      </c>
      <c r="AP312" s="260" t="s">
        <v>526</v>
      </c>
      <c r="AQ312" s="260" t="s">
        <v>526</v>
      </c>
      <c r="AR312" s="260" t="s">
        <v>526</v>
      </c>
      <c r="AS312" s="279" t="s">
        <v>585</v>
      </c>
      <c r="AT312" s="260" t="s">
        <v>524</v>
      </c>
      <c r="AU312" s="260" t="s">
        <v>524</v>
      </c>
      <c r="AV312" s="260" t="s">
        <v>524</v>
      </c>
      <c r="AW312" s="260" t="s">
        <v>524</v>
      </c>
      <c r="AX312" s="260" t="s">
        <v>524</v>
      </c>
      <c r="AY312" s="260" t="s">
        <v>524</v>
      </c>
      <c r="AZ312" s="260" t="s">
        <v>524</v>
      </c>
      <c r="BA312" s="280">
        <v>0</v>
      </c>
      <c r="BB312" s="280">
        <v>0</v>
      </c>
      <c r="BC312" s="281" t="s">
        <v>526</v>
      </c>
      <c r="BD312" s="260" t="s">
        <v>526</v>
      </c>
      <c r="BE312" s="260" t="s">
        <v>526</v>
      </c>
      <c r="BF312" s="260" t="s">
        <v>524</v>
      </c>
      <c r="BG312" s="260" t="s">
        <v>524</v>
      </c>
      <c r="BH312" s="260" t="s">
        <v>524</v>
      </c>
      <c r="BI312" s="260" t="s">
        <v>524</v>
      </c>
      <c r="BJ312" s="282" t="s">
        <v>524</v>
      </c>
      <c r="BK312" s="283" t="s">
        <v>523</v>
      </c>
      <c r="BL312" s="260" t="s">
        <v>523</v>
      </c>
      <c r="BM312" s="260" t="s">
        <v>523</v>
      </c>
      <c r="BN312" s="260" t="s">
        <v>523</v>
      </c>
      <c r="BO312" s="260" t="s">
        <v>523</v>
      </c>
      <c r="BP312" s="279" t="s">
        <v>523</v>
      </c>
    </row>
    <row r="313" spans="1:68" s="3" customFormat="1" ht="23.25" customHeight="1">
      <c r="A313" s="284">
        <v>50001</v>
      </c>
      <c r="B313" s="285" t="s">
        <v>93</v>
      </c>
      <c r="C313" s="174">
        <v>2025</v>
      </c>
      <c r="D313" s="175" t="s">
        <v>614</v>
      </c>
      <c r="E313" s="176" t="s">
        <v>604</v>
      </c>
      <c r="F313" s="176" t="s">
        <v>604</v>
      </c>
      <c r="G313" s="176" t="s">
        <v>613</v>
      </c>
      <c r="H313" s="191" t="s">
        <v>600</v>
      </c>
      <c r="I313" s="177">
        <v>1956</v>
      </c>
      <c r="J313" s="177"/>
      <c r="K313" s="177">
        <v>2003</v>
      </c>
      <c r="L313" s="177">
        <v>22</v>
      </c>
      <c r="M313" s="174" t="s">
        <v>548</v>
      </c>
      <c r="N313" s="286" t="s">
        <v>612</v>
      </c>
      <c r="O313" s="180" t="s">
        <v>556</v>
      </c>
      <c r="P313" s="287"/>
      <c r="Q313" s="180"/>
      <c r="R313" s="180" t="s">
        <v>546</v>
      </c>
      <c r="S313" s="286" t="s">
        <v>611</v>
      </c>
      <c r="T313" s="191" t="s">
        <v>577</v>
      </c>
      <c r="U313" s="191" t="s">
        <v>610</v>
      </c>
      <c r="V313" s="288" t="s">
        <v>609</v>
      </c>
      <c r="W313" s="288" t="s">
        <v>526</v>
      </c>
      <c r="X313" s="191" t="s">
        <v>608</v>
      </c>
      <c r="Y313" s="191" t="s">
        <v>526</v>
      </c>
      <c r="Z313" s="337" t="s">
        <v>526</v>
      </c>
      <c r="AA313" s="337" t="s">
        <v>526</v>
      </c>
      <c r="AB313" s="315" t="s">
        <v>607</v>
      </c>
      <c r="AC313" s="315" t="s">
        <v>607</v>
      </c>
      <c r="AD313" s="292" t="s">
        <v>607</v>
      </c>
      <c r="AE313" s="316" t="s">
        <v>607</v>
      </c>
      <c r="AF313" s="294" t="s">
        <v>541</v>
      </c>
      <c r="AG313" s="189">
        <v>168000</v>
      </c>
      <c r="AH313" s="189">
        <v>694</v>
      </c>
      <c r="AI313" s="190" t="s">
        <v>601</v>
      </c>
      <c r="AJ313" s="191">
        <v>1</v>
      </c>
      <c r="AK313" s="191">
        <v>0</v>
      </c>
      <c r="AL313" s="174" t="s">
        <v>606</v>
      </c>
      <c r="AM313" s="191" t="s">
        <v>524</v>
      </c>
      <c r="AN313" s="191" t="s">
        <v>527</v>
      </c>
      <c r="AO313" s="191" t="s">
        <v>527</v>
      </c>
      <c r="AP313" s="191" t="s">
        <v>527</v>
      </c>
      <c r="AQ313" s="191" t="s">
        <v>526</v>
      </c>
      <c r="AR313" s="191" t="s">
        <v>526</v>
      </c>
      <c r="AS313" s="295" t="s">
        <v>605</v>
      </c>
      <c r="AT313" s="191" t="s">
        <v>524</v>
      </c>
      <c r="AU313" s="191" t="s">
        <v>524</v>
      </c>
      <c r="AV313" s="191" t="s">
        <v>527</v>
      </c>
      <c r="AW313" s="191" t="s">
        <v>524</v>
      </c>
      <c r="AX313" s="191" t="s">
        <v>527</v>
      </c>
      <c r="AY313" s="191" t="s">
        <v>524</v>
      </c>
      <c r="AZ313" s="191" t="s">
        <v>524</v>
      </c>
      <c r="BA313" s="296">
        <v>10</v>
      </c>
      <c r="BB313" s="296">
        <v>2</v>
      </c>
      <c r="BC313" s="297" t="s">
        <v>526</v>
      </c>
      <c r="BD313" s="191" t="s">
        <v>527</v>
      </c>
      <c r="BE313" s="191" t="s">
        <v>524</v>
      </c>
      <c r="BF313" s="191" t="s">
        <v>527</v>
      </c>
      <c r="BG313" s="191" t="s">
        <v>527</v>
      </c>
      <c r="BH313" s="191" t="s">
        <v>527</v>
      </c>
      <c r="BI313" s="191" t="s">
        <v>524</v>
      </c>
      <c r="BJ313" s="298" t="s">
        <v>527</v>
      </c>
      <c r="BK313" s="299" t="s">
        <v>523</v>
      </c>
      <c r="BL313" s="191" t="s">
        <v>523</v>
      </c>
      <c r="BM313" s="191" t="s">
        <v>523</v>
      </c>
      <c r="BN313" s="191" t="s">
        <v>523</v>
      </c>
      <c r="BO313" s="191" t="s">
        <v>539</v>
      </c>
      <c r="BP313" s="295" t="s">
        <v>523</v>
      </c>
    </row>
    <row r="314" spans="1:68" s="3" customFormat="1" ht="23.25" customHeight="1">
      <c r="A314" s="203">
        <v>50002</v>
      </c>
      <c r="B314" s="204" t="s">
        <v>11</v>
      </c>
      <c r="C314" s="205">
        <v>2025</v>
      </c>
      <c r="D314" s="206" t="s">
        <v>1679</v>
      </c>
      <c r="E314" s="207" t="s">
        <v>604</v>
      </c>
      <c r="F314" s="207" t="s">
        <v>604</v>
      </c>
      <c r="G314" s="207" t="s">
        <v>603</v>
      </c>
      <c r="H314" s="208" t="s">
        <v>600</v>
      </c>
      <c r="I314" s="209">
        <v>1998</v>
      </c>
      <c r="J314" s="209"/>
      <c r="K314" s="210">
        <v>1996</v>
      </c>
      <c r="L314" s="210">
        <v>29</v>
      </c>
      <c r="M314" s="211" t="s">
        <v>557</v>
      </c>
      <c r="N314" s="212" t="s">
        <v>602</v>
      </c>
      <c r="O314" s="213" t="s">
        <v>556</v>
      </c>
      <c r="P314" s="390"/>
      <c r="Q314" s="215"/>
      <c r="R314" s="215" t="s">
        <v>526</v>
      </c>
      <c r="S314" s="212"/>
      <c r="T314" s="208" t="s">
        <v>545</v>
      </c>
      <c r="U314" s="208" t="s">
        <v>562</v>
      </c>
      <c r="V314" s="216" t="s">
        <v>526</v>
      </c>
      <c r="W314" s="216" t="s">
        <v>526</v>
      </c>
      <c r="X314" s="208" t="s">
        <v>526</v>
      </c>
      <c r="Y314" s="208" t="s">
        <v>526</v>
      </c>
      <c r="Z314" s="318" t="s">
        <v>526</v>
      </c>
      <c r="AA314" s="318" t="s">
        <v>526</v>
      </c>
      <c r="AB314" s="218" t="s">
        <v>543</v>
      </c>
      <c r="AC314" s="218" t="s">
        <v>543</v>
      </c>
      <c r="AD314" s="219" t="s">
        <v>543</v>
      </c>
      <c r="AE314" s="220" t="s">
        <v>543</v>
      </c>
      <c r="AF314" s="221" t="s">
        <v>541</v>
      </c>
      <c r="AG314" s="230">
        <v>588149</v>
      </c>
      <c r="AH314" s="222">
        <v>235.99</v>
      </c>
      <c r="AI314" s="223" t="s">
        <v>601</v>
      </c>
      <c r="AJ314" s="224">
        <v>1</v>
      </c>
      <c r="AK314" s="224">
        <v>0</v>
      </c>
      <c r="AL314" s="211" t="s">
        <v>528</v>
      </c>
      <c r="AM314" s="224" t="s">
        <v>527</v>
      </c>
      <c r="AN314" s="208" t="s">
        <v>527</v>
      </c>
      <c r="AO314" s="208" t="s">
        <v>526</v>
      </c>
      <c r="AP314" s="208" t="s">
        <v>526</v>
      </c>
      <c r="AQ314" s="208" t="s">
        <v>526</v>
      </c>
      <c r="AR314" s="208" t="s">
        <v>526</v>
      </c>
      <c r="AS314" s="225" t="s">
        <v>526</v>
      </c>
      <c r="AT314" s="208" t="s">
        <v>524</v>
      </c>
      <c r="AU314" s="208" t="s">
        <v>524</v>
      </c>
      <c r="AV314" s="208" t="s">
        <v>524</v>
      </c>
      <c r="AW314" s="208" t="s">
        <v>524</v>
      </c>
      <c r="AX314" s="208" t="s">
        <v>524</v>
      </c>
      <c r="AY314" s="208" t="s">
        <v>524</v>
      </c>
      <c r="AZ314" s="208" t="s">
        <v>524</v>
      </c>
      <c r="BA314" s="226">
        <v>20</v>
      </c>
      <c r="BB314" s="226">
        <v>0</v>
      </c>
      <c r="BC314" s="227" t="s">
        <v>526</v>
      </c>
      <c r="BD314" s="208" t="s">
        <v>526</v>
      </c>
      <c r="BE314" s="208" t="s">
        <v>526</v>
      </c>
      <c r="BF314" s="208" t="s">
        <v>524</v>
      </c>
      <c r="BG314" s="208" t="s">
        <v>527</v>
      </c>
      <c r="BH314" s="208" t="s">
        <v>524</v>
      </c>
      <c r="BI314" s="208" t="s">
        <v>524</v>
      </c>
      <c r="BJ314" s="228" t="s">
        <v>524</v>
      </c>
      <c r="BK314" s="229" t="s">
        <v>523</v>
      </c>
      <c r="BL314" s="208" t="s">
        <v>523</v>
      </c>
      <c r="BM314" s="208" t="s">
        <v>523</v>
      </c>
      <c r="BN314" s="208" t="s">
        <v>523</v>
      </c>
      <c r="BO314" s="208" t="s">
        <v>539</v>
      </c>
      <c r="BP314" s="225" t="s">
        <v>539</v>
      </c>
    </row>
    <row r="315" spans="1:68" s="3" customFormat="1" ht="23.25" customHeight="1">
      <c r="A315" s="91">
        <v>30001</v>
      </c>
      <c r="B315" s="173" t="s">
        <v>146</v>
      </c>
      <c r="C315" s="174">
        <v>2025</v>
      </c>
      <c r="D315" s="175" t="s">
        <v>1680</v>
      </c>
      <c r="E315" s="176" t="s">
        <v>591</v>
      </c>
      <c r="F315" s="176" t="s">
        <v>591</v>
      </c>
      <c r="G315" s="176" t="s">
        <v>596</v>
      </c>
      <c r="H315" s="168" t="s">
        <v>600</v>
      </c>
      <c r="I315" s="167">
        <v>1986</v>
      </c>
      <c r="J315" s="167"/>
      <c r="K315" s="177">
        <v>1985</v>
      </c>
      <c r="L315" s="177">
        <v>40</v>
      </c>
      <c r="M315" s="178" t="s">
        <v>595</v>
      </c>
      <c r="N315" s="179"/>
      <c r="O315" s="180" t="s">
        <v>534</v>
      </c>
      <c r="P315" s="181"/>
      <c r="Q315" s="171"/>
      <c r="R315" s="171" t="s">
        <v>526</v>
      </c>
      <c r="S315" s="179"/>
      <c r="T315" s="168" t="s">
        <v>533</v>
      </c>
      <c r="U315" s="168" t="s">
        <v>562</v>
      </c>
      <c r="V315" s="183" t="s">
        <v>526</v>
      </c>
      <c r="W315" s="183" t="s">
        <v>526</v>
      </c>
      <c r="X315" s="168" t="s">
        <v>531</v>
      </c>
      <c r="Y315" s="168" t="s">
        <v>526</v>
      </c>
      <c r="Z315" s="300">
        <v>0.35416666666666669</v>
      </c>
      <c r="AA315" s="300">
        <v>0.66666666666666663</v>
      </c>
      <c r="AB315" s="200" t="s">
        <v>589</v>
      </c>
      <c r="AC315" s="200"/>
      <c r="AD315" s="186" t="s">
        <v>588</v>
      </c>
      <c r="AE315" s="201" t="s">
        <v>587</v>
      </c>
      <c r="AF315" s="188" t="s">
        <v>594</v>
      </c>
      <c r="AG315" s="28">
        <v>2163</v>
      </c>
      <c r="AH315" s="189">
        <v>2134.2600000000002</v>
      </c>
      <c r="AI315" s="190" t="s">
        <v>540</v>
      </c>
      <c r="AJ315" s="191">
        <v>2</v>
      </c>
      <c r="AK315" s="191">
        <v>0</v>
      </c>
      <c r="AL315" s="178" t="s">
        <v>528</v>
      </c>
      <c r="AM315" s="191" t="s">
        <v>527</v>
      </c>
      <c r="AN315" s="168" t="s">
        <v>527</v>
      </c>
      <c r="AO315" s="168" t="s">
        <v>526</v>
      </c>
      <c r="AP315" s="168" t="s">
        <v>526</v>
      </c>
      <c r="AQ315" s="168" t="s">
        <v>526</v>
      </c>
      <c r="AR315" s="168" t="s">
        <v>526</v>
      </c>
      <c r="AS315" s="192" t="s">
        <v>526</v>
      </c>
      <c r="AT315" s="168" t="s">
        <v>524</v>
      </c>
      <c r="AU315" s="168" t="s">
        <v>524</v>
      </c>
      <c r="AV315" s="168" t="s">
        <v>524</v>
      </c>
      <c r="AW315" s="168" t="s">
        <v>524</v>
      </c>
      <c r="AX315" s="168" t="s">
        <v>524</v>
      </c>
      <c r="AY315" s="168" t="s">
        <v>524</v>
      </c>
      <c r="AZ315" s="168" t="s">
        <v>524</v>
      </c>
      <c r="BA315" s="193">
        <v>0</v>
      </c>
      <c r="BB315" s="193">
        <v>0</v>
      </c>
      <c r="BC315" s="194" t="s">
        <v>524</v>
      </c>
      <c r="BD315" s="168" t="s">
        <v>524</v>
      </c>
      <c r="BE315" s="168" t="s">
        <v>524</v>
      </c>
      <c r="BF315" s="168" t="s">
        <v>524</v>
      </c>
      <c r="BG315" s="168" t="s">
        <v>524</v>
      </c>
      <c r="BH315" s="168" t="s">
        <v>524</v>
      </c>
      <c r="BI315" s="168" t="s">
        <v>524</v>
      </c>
      <c r="BJ315" s="195" t="s">
        <v>524</v>
      </c>
      <c r="BK315" s="196" t="s">
        <v>523</v>
      </c>
      <c r="BL315" s="168" t="s">
        <v>523</v>
      </c>
      <c r="BM315" s="168" t="s">
        <v>523</v>
      </c>
      <c r="BN315" s="168" t="s">
        <v>523</v>
      </c>
      <c r="BO315" s="168" t="s">
        <v>523</v>
      </c>
      <c r="BP315" s="192" t="s">
        <v>523</v>
      </c>
    </row>
    <row r="316" spans="1:68" s="3" customFormat="1" ht="23.25" customHeight="1">
      <c r="A316" s="284">
        <v>34002</v>
      </c>
      <c r="B316" s="285" t="s">
        <v>97</v>
      </c>
      <c r="C316" s="174">
        <v>2025</v>
      </c>
      <c r="D316" s="175" t="s">
        <v>1681</v>
      </c>
      <c r="E316" s="176" t="s">
        <v>538</v>
      </c>
      <c r="F316" s="176" t="s">
        <v>538</v>
      </c>
      <c r="G316" s="176" t="s">
        <v>551</v>
      </c>
      <c r="H316" s="191" t="s">
        <v>550</v>
      </c>
      <c r="I316" s="177">
        <v>2003</v>
      </c>
      <c r="J316" s="177"/>
      <c r="K316" s="177">
        <v>2003</v>
      </c>
      <c r="L316" s="177">
        <v>22</v>
      </c>
      <c r="M316" s="174" t="s">
        <v>548</v>
      </c>
      <c r="N316" s="286" t="s">
        <v>547</v>
      </c>
      <c r="O316" s="180" t="s">
        <v>534</v>
      </c>
      <c r="P316" s="287"/>
      <c r="Q316" s="180"/>
      <c r="R316" s="180" t="s">
        <v>546</v>
      </c>
      <c r="S316" s="286"/>
      <c r="T316" s="191" t="s">
        <v>545</v>
      </c>
      <c r="U316" s="191" t="s">
        <v>544</v>
      </c>
      <c r="V316" s="288" t="s">
        <v>526</v>
      </c>
      <c r="W316" s="288" t="s">
        <v>561</v>
      </c>
      <c r="X316" s="191" t="s">
        <v>531</v>
      </c>
      <c r="Y316" s="191" t="s">
        <v>526</v>
      </c>
      <c r="Z316" s="337" t="s">
        <v>1682</v>
      </c>
      <c r="AA316" s="337" t="s">
        <v>1683</v>
      </c>
      <c r="AB316" s="315" t="s">
        <v>543</v>
      </c>
      <c r="AC316" s="315" t="s">
        <v>543</v>
      </c>
      <c r="AD316" s="292" t="s">
        <v>543</v>
      </c>
      <c r="AE316" s="316" t="s">
        <v>543</v>
      </c>
      <c r="AF316" s="294" t="s">
        <v>541</v>
      </c>
      <c r="AG316" s="189">
        <v>5749</v>
      </c>
      <c r="AH316" s="189">
        <v>5749.8</v>
      </c>
      <c r="AI316" s="190" t="s">
        <v>540</v>
      </c>
      <c r="AJ316" s="191">
        <v>4</v>
      </c>
      <c r="AK316" s="191">
        <v>0</v>
      </c>
      <c r="AL316" s="174" t="s">
        <v>528</v>
      </c>
      <c r="AM316" s="191" t="s">
        <v>527</v>
      </c>
      <c r="AN316" s="191" t="s">
        <v>527</v>
      </c>
      <c r="AO316" s="191" t="s">
        <v>526</v>
      </c>
      <c r="AP316" s="191" t="s">
        <v>526</v>
      </c>
      <c r="AQ316" s="191" t="s">
        <v>526</v>
      </c>
      <c r="AR316" s="191" t="s">
        <v>526</v>
      </c>
      <c r="AS316" s="295" t="s">
        <v>526</v>
      </c>
      <c r="AT316" s="191" t="s">
        <v>527</v>
      </c>
      <c r="AU316" s="191" t="s">
        <v>527</v>
      </c>
      <c r="AV316" s="191" t="s">
        <v>527</v>
      </c>
      <c r="AW316" s="191" t="s">
        <v>524</v>
      </c>
      <c r="AX316" s="191" t="s">
        <v>527</v>
      </c>
      <c r="AY316" s="191" t="s">
        <v>524</v>
      </c>
      <c r="AZ316" s="191" t="s">
        <v>527</v>
      </c>
      <c r="BA316" s="296">
        <v>240</v>
      </c>
      <c r="BB316" s="296">
        <v>5</v>
      </c>
      <c r="BC316" s="297" t="s">
        <v>527</v>
      </c>
      <c r="BD316" s="191" t="s">
        <v>527</v>
      </c>
      <c r="BE316" s="191" t="s">
        <v>527</v>
      </c>
      <c r="BF316" s="191" t="s">
        <v>527</v>
      </c>
      <c r="BG316" s="191" t="s">
        <v>524</v>
      </c>
      <c r="BH316" s="297" t="s">
        <v>524</v>
      </c>
      <c r="BI316" s="191" t="s">
        <v>524</v>
      </c>
      <c r="BJ316" s="298" t="s">
        <v>524</v>
      </c>
      <c r="BK316" s="299" t="s">
        <v>523</v>
      </c>
      <c r="BL316" s="191" t="s">
        <v>523</v>
      </c>
      <c r="BM316" s="191" t="s">
        <v>523</v>
      </c>
      <c r="BN316" s="191" t="s">
        <v>523</v>
      </c>
      <c r="BO316" s="191" t="s">
        <v>523</v>
      </c>
      <c r="BP316" s="295" t="s">
        <v>523</v>
      </c>
    </row>
    <row r="317" spans="1:68" s="3" customFormat="1" ht="23.25" customHeight="1">
      <c r="A317" s="91">
        <v>34001</v>
      </c>
      <c r="B317" s="173" t="s">
        <v>96</v>
      </c>
      <c r="C317" s="174">
        <v>2025</v>
      </c>
      <c r="D317" s="175" t="s">
        <v>1684</v>
      </c>
      <c r="E317" s="176" t="s">
        <v>538</v>
      </c>
      <c r="F317" s="176" t="s">
        <v>538</v>
      </c>
      <c r="G317" s="176" t="s">
        <v>551</v>
      </c>
      <c r="H317" s="168" t="s">
        <v>550</v>
      </c>
      <c r="I317" s="167">
        <v>1996</v>
      </c>
      <c r="J317" s="167"/>
      <c r="K317" s="177">
        <v>1996</v>
      </c>
      <c r="L317" s="177">
        <v>29</v>
      </c>
      <c r="M317" s="178" t="s">
        <v>548</v>
      </c>
      <c r="N317" s="179" t="s">
        <v>547</v>
      </c>
      <c r="O317" s="180" t="s">
        <v>534</v>
      </c>
      <c r="P317" s="181"/>
      <c r="Q317" s="171"/>
      <c r="R317" s="171" t="s">
        <v>546</v>
      </c>
      <c r="S317" s="179"/>
      <c r="T317" s="168" t="s">
        <v>545</v>
      </c>
      <c r="U317" s="168" t="s">
        <v>544</v>
      </c>
      <c r="V317" s="183" t="s">
        <v>526</v>
      </c>
      <c r="W317" s="183" t="s">
        <v>526</v>
      </c>
      <c r="X317" s="168" t="s">
        <v>531</v>
      </c>
      <c r="Y317" s="168" t="s">
        <v>526</v>
      </c>
      <c r="Z317" s="309" t="s">
        <v>1682</v>
      </c>
      <c r="AA317" s="309" t="s">
        <v>1683</v>
      </c>
      <c r="AB317" s="185" t="s">
        <v>543</v>
      </c>
      <c r="AC317" s="185" t="s">
        <v>543</v>
      </c>
      <c r="AD317" s="186" t="s">
        <v>543</v>
      </c>
      <c r="AE317" s="187" t="s">
        <v>543</v>
      </c>
      <c r="AF317" s="188" t="s">
        <v>541</v>
      </c>
      <c r="AG317" s="28">
        <v>7500</v>
      </c>
      <c r="AH317" s="189">
        <v>4999.68</v>
      </c>
      <c r="AI317" s="190" t="s">
        <v>540</v>
      </c>
      <c r="AJ317" s="191">
        <v>3</v>
      </c>
      <c r="AK317" s="191">
        <v>0</v>
      </c>
      <c r="AL317" s="178" t="s">
        <v>528</v>
      </c>
      <c r="AM317" s="191" t="s">
        <v>527</v>
      </c>
      <c r="AN317" s="168" t="s">
        <v>527</v>
      </c>
      <c r="AO317" s="168" t="s">
        <v>526</v>
      </c>
      <c r="AP317" s="168" t="s">
        <v>527</v>
      </c>
      <c r="AQ317" s="168" t="s">
        <v>526</v>
      </c>
      <c r="AR317" s="168" t="s">
        <v>526</v>
      </c>
      <c r="AS317" s="192" t="s">
        <v>526</v>
      </c>
      <c r="AT317" s="168" t="s">
        <v>524</v>
      </c>
      <c r="AU317" s="168" t="s">
        <v>527</v>
      </c>
      <c r="AV317" s="168" t="s">
        <v>527</v>
      </c>
      <c r="AW317" s="168" t="s">
        <v>524</v>
      </c>
      <c r="AX317" s="168" t="s">
        <v>527</v>
      </c>
      <c r="AY317" s="168" t="s">
        <v>524</v>
      </c>
      <c r="AZ317" s="168" t="s">
        <v>527</v>
      </c>
      <c r="BA317" s="193">
        <v>245</v>
      </c>
      <c r="BB317" s="193">
        <v>6</v>
      </c>
      <c r="BC317" s="194" t="s">
        <v>524</v>
      </c>
      <c r="BD317" s="168" t="s">
        <v>527</v>
      </c>
      <c r="BE317" s="168" t="s">
        <v>527</v>
      </c>
      <c r="BF317" s="168" t="s">
        <v>524</v>
      </c>
      <c r="BG317" s="168" t="s">
        <v>524</v>
      </c>
      <c r="BH317" s="194" t="s">
        <v>524</v>
      </c>
      <c r="BI317" s="168" t="s">
        <v>524</v>
      </c>
      <c r="BJ317" s="195" t="s">
        <v>524</v>
      </c>
      <c r="BK317" s="196" t="s">
        <v>523</v>
      </c>
      <c r="BL317" s="168" t="s">
        <v>523</v>
      </c>
      <c r="BM317" s="168" t="s">
        <v>523</v>
      </c>
      <c r="BN317" s="168" t="s">
        <v>523</v>
      </c>
      <c r="BO317" s="168" t="s">
        <v>523</v>
      </c>
      <c r="BP317" s="192" t="s">
        <v>523</v>
      </c>
    </row>
    <row r="318" spans="1:68" s="3" customFormat="1" ht="23.25" customHeight="1">
      <c r="A318" s="91">
        <v>34006</v>
      </c>
      <c r="B318" s="173" t="s">
        <v>584</v>
      </c>
      <c r="C318" s="174">
        <v>2025</v>
      </c>
      <c r="D318" s="175" t="s">
        <v>790</v>
      </c>
      <c r="E318" s="176" t="s">
        <v>538</v>
      </c>
      <c r="F318" s="176" t="s">
        <v>538</v>
      </c>
      <c r="G318" s="176" t="s">
        <v>1685</v>
      </c>
      <c r="H318" s="167" t="s">
        <v>583</v>
      </c>
      <c r="I318" s="167">
        <v>1952</v>
      </c>
      <c r="J318" s="167">
        <v>2024</v>
      </c>
      <c r="K318" s="177">
        <v>2012</v>
      </c>
      <c r="L318" s="177">
        <v>13</v>
      </c>
      <c r="M318" s="178" t="s">
        <v>548</v>
      </c>
      <c r="N318" s="179" t="s">
        <v>582</v>
      </c>
      <c r="O318" s="180" t="s">
        <v>581</v>
      </c>
      <c r="P318" s="181"/>
      <c r="Q318" s="171"/>
      <c r="R318" s="171" t="s">
        <v>546</v>
      </c>
      <c r="S318" s="179"/>
      <c r="T318" s="171" t="s">
        <v>571</v>
      </c>
      <c r="U318" s="168" t="s">
        <v>580</v>
      </c>
      <c r="V318" s="183"/>
      <c r="W318" s="183" t="s">
        <v>555</v>
      </c>
      <c r="X318" s="168" t="s">
        <v>526</v>
      </c>
      <c r="Y318" s="168" t="s">
        <v>526</v>
      </c>
      <c r="Z318" s="309"/>
      <c r="AA318" s="309"/>
      <c r="AB318" s="185"/>
      <c r="AC318" s="185"/>
      <c r="AD318" s="186"/>
      <c r="AE318" s="187"/>
      <c r="AF318" s="188" t="s">
        <v>541</v>
      </c>
      <c r="AG318" s="28">
        <v>4934</v>
      </c>
      <c r="AH318" s="189">
        <v>5676</v>
      </c>
      <c r="AI318" s="190" t="s">
        <v>540</v>
      </c>
      <c r="AJ318" s="191">
        <v>3</v>
      </c>
      <c r="AK318" s="191">
        <v>0</v>
      </c>
      <c r="AL318" s="178" t="s">
        <v>564</v>
      </c>
      <c r="AM318" s="191" t="s">
        <v>527</v>
      </c>
      <c r="AN318" s="168" t="s">
        <v>527</v>
      </c>
      <c r="AO318" s="168" t="s">
        <v>527</v>
      </c>
      <c r="AP318" s="168" t="s">
        <v>270</v>
      </c>
      <c r="AQ318" s="168" t="s">
        <v>270</v>
      </c>
      <c r="AR318" s="168" t="s">
        <v>270</v>
      </c>
      <c r="AS318" s="192" t="s">
        <v>559</v>
      </c>
      <c r="AT318" s="168" t="s">
        <v>568</v>
      </c>
      <c r="AU318" s="168" t="s">
        <v>524</v>
      </c>
      <c r="AV318" s="168" t="s">
        <v>568</v>
      </c>
      <c r="AW318" s="168" t="s">
        <v>568</v>
      </c>
      <c r="AX318" s="168" t="s">
        <v>568</v>
      </c>
      <c r="AY318" s="168" t="s">
        <v>568</v>
      </c>
      <c r="AZ318" s="168" t="s">
        <v>568</v>
      </c>
      <c r="BA318" s="193">
        <v>70</v>
      </c>
      <c r="BB318" s="193">
        <v>0</v>
      </c>
      <c r="BC318" s="194" t="s">
        <v>527</v>
      </c>
      <c r="BD318" s="168" t="s">
        <v>527</v>
      </c>
      <c r="BE318" s="168" t="s">
        <v>524</v>
      </c>
      <c r="BF318" s="168" t="s">
        <v>527</v>
      </c>
      <c r="BG318" s="168" t="s">
        <v>527</v>
      </c>
      <c r="BH318" s="194" t="s">
        <v>527</v>
      </c>
      <c r="BI318" s="168" t="s">
        <v>527</v>
      </c>
      <c r="BJ318" s="195" t="s">
        <v>527</v>
      </c>
      <c r="BK318" s="196" t="s">
        <v>523</v>
      </c>
      <c r="BL318" s="168" t="s">
        <v>539</v>
      </c>
      <c r="BM318" s="168" t="s">
        <v>539</v>
      </c>
      <c r="BN318" s="168" t="s">
        <v>523</v>
      </c>
      <c r="BO318" s="168" t="s">
        <v>539</v>
      </c>
      <c r="BP318" s="192" t="s">
        <v>523</v>
      </c>
    </row>
    <row r="319" spans="1:68" s="3" customFormat="1" ht="23.25" customHeight="1">
      <c r="A319" s="91">
        <v>34007</v>
      </c>
      <c r="B319" s="173" t="s">
        <v>517</v>
      </c>
      <c r="C319" s="174">
        <v>2025</v>
      </c>
      <c r="D319" s="175" t="s">
        <v>1116</v>
      </c>
      <c r="E319" s="176" t="s">
        <v>538</v>
      </c>
      <c r="F319" s="176" t="s">
        <v>538</v>
      </c>
      <c r="G319" s="176" t="s">
        <v>551</v>
      </c>
      <c r="H319" s="167" t="s">
        <v>579</v>
      </c>
      <c r="I319" s="167">
        <v>2003</v>
      </c>
      <c r="J319" s="167"/>
      <c r="K319" s="177">
        <v>2003</v>
      </c>
      <c r="L319" s="177">
        <v>22</v>
      </c>
      <c r="M319" s="178" t="s">
        <v>548</v>
      </c>
      <c r="N319" s="179"/>
      <c r="O319" s="180" t="s">
        <v>578</v>
      </c>
      <c r="P319" s="181"/>
      <c r="Q319" s="171"/>
      <c r="R319" s="171" t="s">
        <v>526</v>
      </c>
      <c r="S319" s="179"/>
      <c r="T319" s="171" t="s">
        <v>577</v>
      </c>
      <c r="U319" s="168" t="s">
        <v>544</v>
      </c>
      <c r="V319" s="183"/>
      <c r="W319" s="183" t="s">
        <v>561</v>
      </c>
      <c r="X319" s="168" t="s">
        <v>531</v>
      </c>
      <c r="Y319" s="168"/>
      <c r="Z319" s="309"/>
      <c r="AA319" s="309"/>
      <c r="AB319" s="185"/>
      <c r="AC319" s="185"/>
      <c r="AD319" s="186"/>
      <c r="AE319" s="187"/>
      <c r="AF319" s="188" t="s">
        <v>570</v>
      </c>
      <c r="AG319" s="28">
        <v>1990.37</v>
      </c>
      <c r="AH319" s="189">
        <v>2234</v>
      </c>
      <c r="AI319" s="190" t="s">
        <v>529</v>
      </c>
      <c r="AJ319" s="191">
        <v>7</v>
      </c>
      <c r="AK319" s="191">
        <v>1</v>
      </c>
      <c r="AL319" s="178" t="s">
        <v>564</v>
      </c>
      <c r="AM319" s="191" t="s">
        <v>527</v>
      </c>
      <c r="AN319" s="168" t="s">
        <v>527</v>
      </c>
      <c r="AO319" s="168" t="s">
        <v>527</v>
      </c>
      <c r="AP319" s="168" t="s">
        <v>270</v>
      </c>
      <c r="AQ319" s="168" t="s">
        <v>270</v>
      </c>
      <c r="AR319" s="168" t="s">
        <v>270</v>
      </c>
      <c r="AS319" s="192" t="s">
        <v>559</v>
      </c>
      <c r="AT319" s="168" t="s">
        <v>524</v>
      </c>
      <c r="AU319" s="168" t="s">
        <v>568</v>
      </c>
      <c r="AV319" s="168" t="s">
        <v>568</v>
      </c>
      <c r="AW319" s="168" t="s">
        <v>568</v>
      </c>
      <c r="AX319" s="168" t="s">
        <v>568</v>
      </c>
      <c r="AY319" s="168" t="s">
        <v>524</v>
      </c>
      <c r="AZ319" s="168" t="s">
        <v>524</v>
      </c>
      <c r="BA319" s="193">
        <v>0</v>
      </c>
      <c r="BB319" s="193">
        <v>0</v>
      </c>
      <c r="BC319" s="194" t="s">
        <v>527</v>
      </c>
      <c r="BD319" s="168" t="s">
        <v>527</v>
      </c>
      <c r="BE319" s="168" t="s">
        <v>527</v>
      </c>
      <c r="BF319" s="168" t="s">
        <v>527</v>
      </c>
      <c r="BG319" s="168" t="s">
        <v>527</v>
      </c>
      <c r="BH319" s="168" t="s">
        <v>527</v>
      </c>
      <c r="BI319" s="168" t="s">
        <v>524</v>
      </c>
      <c r="BJ319" s="195" t="s">
        <v>527</v>
      </c>
      <c r="BK319" s="196" t="s">
        <v>523</v>
      </c>
      <c r="BL319" s="168" t="s">
        <v>523</v>
      </c>
      <c r="BM319" s="168" t="s">
        <v>523</v>
      </c>
      <c r="BN319" s="168" t="s">
        <v>523</v>
      </c>
      <c r="BO319" s="168" t="s">
        <v>523</v>
      </c>
      <c r="BP319" s="192" t="s">
        <v>523</v>
      </c>
    </row>
    <row r="320" spans="1:68" s="3" customFormat="1" ht="23.25" customHeight="1">
      <c r="A320" s="91">
        <v>34003</v>
      </c>
      <c r="B320" s="173" t="s">
        <v>95</v>
      </c>
      <c r="C320" s="174">
        <v>2025</v>
      </c>
      <c r="D320" s="175" t="s">
        <v>1686</v>
      </c>
      <c r="E320" s="176" t="s">
        <v>538</v>
      </c>
      <c r="F320" s="176" t="s">
        <v>538</v>
      </c>
      <c r="G320" s="176" t="s">
        <v>551</v>
      </c>
      <c r="H320" s="168" t="s">
        <v>550</v>
      </c>
      <c r="I320" s="167">
        <v>1996</v>
      </c>
      <c r="J320" s="167"/>
      <c r="K320" s="177">
        <v>1996</v>
      </c>
      <c r="L320" s="177">
        <v>29</v>
      </c>
      <c r="M320" s="178" t="s">
        <v>548</v>
      </c>
      <c r="N320" s="179" t="s">
        <v>547</v>
      </c>
      <c r="O320" s="180" t="s">
        <v>534</v>
      </c>
      <c r="P320" s="181"/>
      <c r="Q320" s="171"/>
      <c r="R320" s="171" t="s">
        <v>546</v>
      </c>
      <c r="S320" s="179"/>
      <c r="T320" s="168" t="s">
        <v>545</v>
      </c>
      <c r="U320" s="168" t="s">
        <v>544</v>
      </c>
      <c r="V320" s="183" t="s">
        <v>526</v>
      </c>
      <c r="W320" s="183" t="s">
        <v>526</v>
      </c>
      <c r="X320" s="168" t="s">
        <v>531</v>
      </c>
      <c r="Y320" s="168" t="s">
        <v>526</v>
      </c>
      <c r="Z320" s="301" t="s">
        <v>1687</v>
      </c>
      <c r="AA320" s="300">
        <v>0.91666666666666663</v>
      </c>
      <c r="AB320" s="185" t="s">
        <v>543</v>
      </c>
      <c r="AC320" s="185" t="s">
        <v>543</v>
      </c>
      <c r="AD320" s="186" t="s">
        <v>543</v>
      </c>
      <c r="AE320" s="187" t="s">
        <v>543</v>
      </c>
      <c r="AF320" s="188" t="s">
        <v>541</v>
      </c>
      <c r="AG320" s="28">
        <v>1256</v>
      </c>
      <c r="AH320" s="189">
        <v>1256.2</v>
      </c>
      <c r="AI320" s="190" t="s">
        <v>540</v>
      </c>
      <c r="AJ320" s="191">
        <v>2</v>
      </c>
      <c r="AK320" s="191">
        <v>0</v>
      </c>
      <c r="AL320" s="178" t="s">
        <v>528</v>
      </c>
      <c r="AM320" s="191" t="s">
        <v>527</v>
      </c>
      <c r="AN320" s="168" t="s">
        <v>527</v>
      </c>
      <c r="AO320" s="168" t="s">
        <v>526</v>
      </c>
      <c r="AP320" s="168" t="s">
        <v>527</v>
      </c>
      <c r="AQ320" s="168" t="s">
        <v>526</v>
      </c>
      <c r="AR320" s="168" t="s">
        <v>526</v>
      </c>
      <c r="AS320" s="192" t="s">
        <v>526</v>
      </c>
      <c r="AT320" s="168" t="s">
        <v>524</v>
      </c>
      <c r="AU320" s="168" t="s">
        <v>527</v>
      </c>
      <c r="AV320" s="168" t="s">
        <v>527</v>
      </c>
      <c r="AW320" s="168" t="s">
        <v>524</v>
      </c>
      <c r="AX320" s="168" t="s">
        <v>527</v>
      </c>
      <c r="AY320" s="168" t="s">
        <v>524</v>
      </c>
      <c r="AZ320" s="168" t="s">
        <v>527</v>
      </c>
      <c r="BA320" s="193">
        <v>1100</v>
      </c>
      <c r="BB320" s="193">
        <v>0</v>
      </c>
      <c r="BC320" s="194" t="s">
        <v>524</v>
      </c>
      <c r="BD320" s="168" t="s">
        <v>527</v>
      </c>
      <c r="BE320" s="168" t="s">
        <v>527</v>
      </c>
      <c r="BF320" s="168" t="s">
        <v>524</v>
      </c>
      <c r="BG320" s="168" t="s">
        <v>524</v>
      </c>
      <c r="BH320" s="168" t="s">
        <v>524</v>
      </c>
      <c r="BI320" s="168" t="s">
        <v>524</v>
      </c>
      <c r="BJ320" s="195" t="s">
        <v>527</v>
      </c>
      <c r="BK320" s="196" t="s">
        <v>523</v>
      </c>
      <c r="BL320" s="168" t="s">
        <v>523</v>
      </c>
      <c r="BM320" s="168" t="s">
        <v>523</v>
      </c>
      <c r="BN320" s="168" t="s">
        <v>523</v>
      </c>
      <c r="BO320" s="168" t="s">
        <v>523</v>
      </c>
      <c r="BP320" s="192" t="s">
        <v>523</v>
      </c>
    </row>
    <row r="321" spans="1:68" s="3" customFormat="1" ht="23.25" customHeight="1">
      <c r="A321" s="91">
        <v>34008</v>
      </c>
      <c r="B321" s="173" t="s">
        <v>518</v>
      </c>
      <c r="C321" s="174">
        <v>2025</v>
      </c>
      <c r="D321" s="175" t="s">
        <v>1688</v>
      </c>
      <c r="E321" s="176" t="s">
        <v>538</v>
      </c>
      <c r="F321" s="176" t="s">
        <v>538</v>
      </c>
      <c r="G321" s="176" t="s">
        <v>576</v>
      </c>
      <c r="H321" s="167" t="s">
        <v>600</v>
      </c>
      <c r="I321" s="167">
        <v>1985</v>
      </c>
      <c r="J321" s="167"/>
      <c r="K321" s="177">
        <v>1985</v>
      </c>
      <c r="L321" s="177">
        <v>40</v>
      </c>
      <c r="M321" s="178" t="s">
        <v>575</v>
      </c>
      <c r="N321" s="179"/>
      <c r="O321" s="180" t="s">
        <v>556</v>
      </c>
      <c r="P321" s="181"/>
      <c r="Q321" s="171"/>
      <c r="R321" s="171" t="s">
        <v>526</v>
      </c>
      <c r="S321" s="179"/>
      <c r="T321" s="171" t="s">
        <v>571</v>
      </c>
      <c r="U321" s="168" t="s">
        <v>562</v>
      </c>
      <c r="V321" s="183" t="s">
        <v>526</v>
      </c>
      <c r="W321" s="183" t="s">
        <v>526</v>
      </c>
      <c r="X321" s="168" t="s">
        <v>526</v>
      </c>
      <c r="Y321" s="168" t="s">
        <v>526</v>
      </c>
      <c r="Z321" s="301"/>
      <c r="AA321" s="300"/>
      <c r="AB321" s="185"/>
      <c r="AC321" s="185"/>
      <c r="AD321" s="186"/>
      <c r="AE321" s="187"/>
      <c r="AF321" s="188" t="s">
        <v>570</v>
      </c>
      <c r="AG321" s="28">
        <v>11738</v>
      </c>
      <c r="AH321" s="189">
        <v>1237.6600000000001</v>
      </c>
      <c r="AI321" s="190" t="s">
        <v>540</v>
      </c>
      <c r="AJ321" s="191">
        <v>1</v>
      </c>
      <c r="AK321" s="191">
        <v>0</v>
      </c>
      <c r="AL321" s="178" t="s">
        <v>564</v>
      </c>
      <c r="AM321" s="191" t="s">
        <v>527</v>
      </c>
      <c r="AN321" s="168" t="s">
        <v>270</v>
      </c>
      <c r="AO321" s="168" t="s">
        <v>270</v>
      </c>
      <c r="AP321" s="168" t="s">
        <v>270</v>
      </c>
      <c r="AQ321" s="168" t="s">
        <v>270</v>
      </c>
      <c r="AR321" s="168" t="s">
        <v>270</v>
      </c>
      <c r="AS321" s="192" t="s">
        <v>526</v>
      </c>
      <c r="AT321" s="168" t="s">
        <v>524</v>
      </c>
      <c r="AU321" s="168" t="s">
        <v>524</v>
      </c>
      <c r="AV321" s="168" t="s">
        <v>568</v>
      </c>
      <c r="AW321" s="168" t="s">
        <v>524</v>
      </c>
      <c r="AX321" s="168" t="s">
        <v>524</v>
      </c>
      <c r="AY321" s="168" t="s">
        <v>524</v>
      </c>
      <c r="AZ321" s="168" t="s">
        <v>524</v>
      </c>
      <c r="BA321" s="168" t="s">
        <v>526</v>
      </c>
      <c r="BB321" s="193">
        <v>0</v>
      </c>
      <c r="BC321" s="194" t="s">
        <v>526</v>
      </c>
      <c r="BD321" s="168" t="s">
        <v>526</v>
      </c>
      <c r="BE321" s="168" t="s">
        <v>526</v>
      </c>
      <c r="BF321" s="168" t="s">
        <v>526</v>
      </c>
      <c r="BG321" s="168" t="s">
        <v>524</v>
      </c>
      <c r="BH321" s="168" t="s">
        <v>524</v>
      </c>
      <c r="BI321" s="168" t="s">
        <v>524</v>
      </c>
      <c r="BJ321" s="195" t="s">
        <v>524</v>
      </c>
      <c r="BK321" s="196" t="s">
        <v>523</v>
      </c>
      <c r="BL321" s="168" t="s">
        <v>523</v>
      </c>
      <c r="BM321" s="168" t="s">
        <v>523</v>
      </c>
      <c r="BN321" s="168" t="s">
        <v>523</v>
      </c>
      <c r="BO321" s="168" t="s">
        <v>523</v>
      </c>
      <c r="BP321" s="192" t="s">
        <v>523</v>
      </c>
    </row>
    <row r="322" spans="1:68" s="3" customFormat="1" ht="23.25" customHeight="1">
      <c r="A322" s="91">
        <v>34009</v>
      </c>
      <c r="B322" s="173" t="s">
        <v>519</v>
      </c>
      <c r="C322" s="174">
        <v>2025</v>
      </c>
      <c r="D322" s="175" t="s">
        <v>574</v>
      </c>
      <c r="E322" s="176" t="s">
        <v>538</v>
      </c>
      <c r="F322" s="176" t="s">
        <v>538</v>
      </c>
      <c r="G322" s="176" t="s">
        <v>573</v>
      </c>
      <c r="H322" s="167" t="s">
        <v>572</v>
      </c>
      <c r="I322" s="167">
        <v>2005</v>
      </c>
      <c r="J322" s="167"/>
      <c r="K322" s="177">
        <v>2005</v>
      </c>
      <c r="L322" s="177">
        <v>20</v>
      </c>
      <c r="M322" s="178" t="s">
        <v>567</v>
      </c>
      <c r="N322" s="179"/>
      <c r="O322" s="180" t="s">
        <v>556</v>
      </c>
      <c r="P322" s="181"/>
      <c r="Q322" s="171"/>
      <c r="R322" s="171" t="s">
        <v>526</v>
      </c>
      <c r="S322" s="179"/>
      <c r="T322" s="171" t="s">
        <v>571</v>
      </c>
      <c r="U322" s="168" t="s">
        <v>562</v>
      </c>
      <c r="V322" s="183" t="s">
        <v>526</v>
      </c>
      <c r="W322" s="183" t="s">
        <v>526</v>
      </c>
      <c r="X322" s="168" t="s">
        <v>565</v>
      </c>
      <c r="Y322" s="168"/>
      <c r="Z322" s="301"/>
      <c r="AA322" s="300"/>
      <c r="AB322" s="185"/>
      <c r="AC322" s="185"/>
      <c r="AD322" s="186"/>
      <c r="AE322" s="187"/>
      <c r="AF322" s="188" t="s">
        <v>570</v>
      </c>
      <c r="AG322" s="28">
        <v>3264.29</v>
      </c>
      <c r="AH322" s="189">
        <v>1196.8</v>
      </c>
      <c r="AI322" s="190" t="s">
        <v>540</v>
      </c>
      <c r="AJ322" s="191">
        <v>1</v>
      </c>
      <c r="AK322" s="191">
        <v>0</v>
      </c>
      <c r="AL322" s="178" t="s">
        <v>564</v>
      </c>
      <c r="AM322" s="191" t="s">
        <v>527</v>
      </c>
      <c r="AN322" s="168" t="s">
        <v>527</v>
      </c>
      <c r="AO322" s="168" t="s">
        <v>270</v>
      </c>
      <c r="AP322" s="168" t="s">
        <v>527</v>
      </c>
      <c r="AQ322" s="168" t="s">
        <v>270</v>
      </c>
      <c r="AR322" s="168" t="s">
        <v>270</v>
      </c>
      <c r="AS322" s="192" t="s">
        <v>526</v>
      </c>
      <c r="AT322" s="168" t="s">
        <v>524</v>
      </c>
      <c r="AU322" s="168" t="s">
        <v>524</v>
      </c>
      <c r="AV322" s="168" t="s">
        <v>568</v>
      </c>
      <c r="AW322" s="168" t="s">
        <v>568</v>
      </c>
      <c r="AX322" s="168" t="s">
        <v>524</v>
      </c>
      <c r="AY322" s="168" t="s">
        <v>524</v>
      </c>
      <c r="AZ322" s="168" t="s">
        <v>524</v>
      </c>
      <c r="BA322" s="193">
        <v>15</v>
      </c>
      <c r="BB322" s="193">
        <v>1</v>
      </c>
      <c r="BC322" s="194" t="s">
        <v>526</v>
      </c>
      <c r="BD322" s="168" t="s">
        <v>527</v>
      </c>
      <c r="BE322" s="168" t="s">
        <v>526</v>
      </c>
      <c r="BF322" s="168" t="s">
        <v>527</v>
      </c>
      <c r="BG322" s="168" t="s">
        <v>527</v>
      </c>
      <c r="BH322" s="168" t="s">
        <v>524</v>
      </c>
      <c r="BI322" s="168" t="s">
        <v>524</v>
      </c>
      <c r="BJ322" s="195" t="s">
        <v>527</v>
      </c>
      <c r="BK322" s="196" t="s">
        <v>523</v>
      </c>
      <c r="BL322" s="168" t="s">
        <v>523</v>
      </c>
      <c r="BM322" s="168" t="s">
        <v>523</v>
      </c>
      <c r="BN322" s="168" t="s">
        <v>523</v>
      </c>
      <c r="BO322" s="168" t="s">
        <v>539</v>
      </c>
      <c r="BP322" s="192" t="s">
        <v>523</v>
      </c>
    </row>
    <row r="323" spans="1:68" s="3" customFormat="1" ht="23.25" customHeight="1">
      <c r="A323" s="91">
        <v>16004</v>
      </c>
      <c r="B323" s="173" t="s">
        <v>91</v>
      </c>
      <c r="C323" s="174">
        <v>2025</v>
      </c>
      <c r="D323" s="175" t="s">
        <v>1689</v>
      </c>
      <c r="E323" s="176" t="s">
        <v>538</v>
      </c>
      <c r="F323" s="176" t="s">
        <v>538</v>
      </c>
      <c r="G323" s="176" t="s">
        <v>537</v>
      </c>
      <c r="H323" s="168" t="s">
        <v>600</v>
      </c>
      <c r="I323" s="167">
        <v>1965</v>
      </c>
      <c r="J323" s="167"/>
      <c r="K323" s="177">
        <v>1965</v>
      </c>
      <c r="L323" s="177">
        <v>60</v>
      </c>
      <c r="M323" s="178" t="s">
        <v>557</v>
      </c>
      <c r="N323" s="200" t="s">
        <v>535</v>
      </c>
      <c r="O323" s="180" t="s">
        <v>556</v>
      </c>
      <c r="P323" s="181"/>
      <c r="Q323" s="171"/>
      <c r="R323" s="171" t="s">
        <v>526</v>
      </c>
      <c r="S323" s="179"/>
      <c r="T323" s="168" t="s">
        <v>533</v>
      </c>
      <c r="U323" s="168" t="s">
        <v>562</v>
      </c>
      <c r="V323" s="183" t="s">
        <v>526</v>
      </c>
      <c r="W323" s="183" t="s">
        <v>555</v>
      </c>
      <c r="X323" s="168" t="s">
        <v>526</v>
      </c>
      <c r="Y323" s="168" t="s">
        <v>526</v>
      </c>
      <c r="Z323" s="309" t="s">
        <v>526</v>
      </c>
      <c r="AA323" s="309" t="s">
        <v>526</v>
      </c>
      <c r="AB323" s="185" t="s">
        <v>523</v>
      </c>
      <c r="AC323" s="185" t="s">
        <v>523</v>
      </c>
      <c r="AD323" s="186" t="s">
        <v>523</v>
      </c>
      <c r="AE323" s="187" t="s">
        <v>523</v>
      </c>
      <c r="AF323" s="188" t="s">
        <v>530</v>
      </c>
      <c r="AG323" s="28">
        <v>4325</v>
      </c>
      <c r="AH323" s="189">
        <v>609</v>
      </c>
      <c r="AI323" s="190" t="s">
        <v>554</v>
      </c>
      <c r="AJ323" s="191">
        <v>1</v>
      </c>
      <c r="AK323" s="191">
        <v>0</v>
      </c>
      <c r="AL323" s="178" t="s">
        <v>553</v>
      </c>
      <c r="AM323" s="191" t="s">
        <v>524</v>
      </c>
      <c r="AN323" s="168" t="s">
        <v>527</v>
      </c>
      <c r="AO323" s="168" t="s">
        <v>527</v>
      </c>
      <c r="AP323" s="168" t="s">
        <v>526</v>
      </c>
      <c r="AQ323" s="168" t="s">
        <v>526</v>
      </c>
      <c r="AR323" s="168" t="s">
        <v>526</v>
      </c>
      <c r="AS323" s="192" t="s">
        <v>585</v>
      </c>
      <c r="AT323" s="168" t="s">
        <v>524</v>
      </c>
      <c r="AU323" s="168" t="s">
        <v>524</v>
      </c>
      <c r="AV323" s="168" t="s">
        <v>524</v>
      </c>
      <c r="AW323" s="168" t="s">
        <v>524</v>
      </c>
      <c r="AX323" s="168" t="s">
        <v>524</v>
      </c>
      <c r="AY323" s="168" t="s">
        <v>524</v>
      </c>
      <c r="AZ323" s="168" t="s">
        <v>524</v>
      </c>
      <c r="BA323" s="168" t="s">
        <v>526</v>
      </c>
      <c r="BB323" s="193">
        <v>0</v>
      </c>
      <c r="BC323" s="194" t="s">
        <v>526</v>
      </c>
      <c r="BD323" s="168" t="s">
        <v>524</v>
      </c>
      <c r="BE323" s="168" t="s">
        <v>524</v>
      </c>
      <c r="BF323" s="168" t="s">
        <v>524</v>
      </c>
      <c r="BG323" s="168" t="s">
        <v>524</v>
      </c>
      <c r="BH323" s="168" t="s">
        <v>524</v>
      </c>
      <c r="BI323" s="168" t="s">
        <v>524</v>
      </c>
      <c r="BJ323" s="195" t="s">
        <v>524</v>
      </c>
      <c r="BK323" s="196" t="s">
        <v>523</v>
      </c>
      <c r="BL323" s="168" t="s">
        <v>523</v>
      </c>
      <c r="BM323" s="168" t="s">
        <v>523</v>
      </c>
      <c r="BN323" s="168" t="s">
        <v>523</v>
      </c>
      <c r="BO323" s="168" t="s">
        <v>523</v>
      </c>
      <c r="BP323" s="192" t="s">
        <v>523</v>
      </c>
    </row>
    <row r="324" spans="1:68" s="3" customFormat="1" ht="23.25" customHeight="1">
      <c r="A324" s="91">
        <v>34004</v>
      </c>
      <c r="B324" s="173" t="s">
        <v>94</v>
      </c>
      <c r="C324" s="174">
        <v>2025</v>
      </c>
      <c r="D324" s="175" t="s">
        <v>552</v>
      </c>
      <c r="E324" s="176" t="s">
        <v>538</v>
      </c>
      <c r="F324" s="176" t="s">
        <v>538</v>
      </c>
      <c r="G324" s="176" t="s">
        <v>551</v>
      </c>
      <c r="H324" s="168" t="s">
        <v>550</v>
      </c>
      <c r="I324" s="167">
        <v>1999</v>
      </c>
      <c r="J324" s="167"/>
      <c r="K324" s="177">
        <v>1999</v>
      </c>
      <c r="L324" s="177">
        <v>26</v>
      </c>
      <c r="M324" s="178" t="s">
        <v>548</v>
      </c>
      <c r="N324" s="179" t="s">
        <v>547</v>
      </c>
      <c r="O324" s="180" t="s">
        <v>534</v>
      </c>
      <c r="P324" s="181"/>
      <c r="Q324" s="171"/>
      <c r="R324" s="171" t="s">
        <v>546</v>
      </c>
      <c r="S324" s="179"/>
      <c r="T324" s="168" t="s">
        <v>545</v>
      </c>
      <c r="U324" s="168" t="s">
        <v>544</v>
      </c>
      <c r="V324" s="183" t="s">
        <v>526</v>
      </c>
      <c r="W324" s="183" t="s">
        <v>526</v>
      </c>
      <c r="X324" s="168" t="s">
        <v>531</v>
      </c>
      <c r="Y324" s="168" t="s">
        <v>526</v>
      </c>
      <c r="Z324" s="301" t="s">
        <v>1687</v>
      </c>
      <c r="AA324" s="300">
        <v>0.91666666666666663</v>
      </c>
      <c r="AB324" s="185" t="s">
        <v>543</v>
      </c>
      <c r="AC324" s="185" t="s">
        <v>543</v>
      </c>
      <c r="AD324" s="186" t="s">
        <v>543</v>
      </c>
      <c r="AE324" s="187" t="s">
        <v>543</v>
      </c>
      <c r="AF324" s="188" t="s">
        <v>541</v>
      </c>
      <c r="AG324" s="28">
        <v>461</v>
      </c>
      <c r="AH324" s="189">
        <v>460.5</v>
      </c>
      <c r="AI324" s="190" t="s">
        <v>540</v>
      </c>
      <c r="AJ324" s="191">
        <v>1</v>
      </c>
      <c r="AK324" s="191">
        <v>0</v>
      </c>
      <c r="AL324" s="178" t="s">
        <v>528</v>
      </c>
      <c r="AM324" s="191" t="s">
        <v>527</v>
      </c>
      <c r="AN324" s="168" t="s">
        <v>527</v>
      </c>
      <c r="AO324" s="168" t="s">
        <v>526</v>
      </c>
      <c r="AP324" s="168" t="s">
        <v>527</v>
      </c>
      <c r="AQ324" s="168" t="s">
        <v>526</v>
      </c>
      <c r="AR324" s="168" t="s">
        <v>526</v>
      </c>
      <c r="AS324" s="192" t="s">
        <v>526</v>
      </c>
      <c r="AT324" s="168" t="s">
        <v>524</v>
      </c>
      <c r="AU324" s="168" t="s">
        <v>527</v>
      </c>
      <c r="AV324" s="168" t="s">
        <v>527</v>
      </c>
      <c r="AW324" s="168" t="s">
        <v>524</v>
      </c>
      <c r="AX324" s="168" t="s">
        <v>527</v>
      </c>
      <c r="AY324" s="168" t="s">
        <v>524</v>
      </c>
      <c r="AZ324" s="168" t="s">
        <v>527</v>
      </c>
      <c r="BA324" s="193">
        <v>512</v>
      </c>
      <c r="BB324" s="193">
        <v>0</v>
      </c>
      <c r="BC324" s="194" t="s">
        <v>526</v>
      </c>
      <c r="BD324" s="168" t="s">
        <v>526</v>
      </c>
      <c r="BE324" s="168" t="s">
        <v>527</v>
      </c>
      <c r="BF324" s="168" t="s">
        <v>524</v>
      </c>
      <c r="BG324" s="168" t="s">
        <v>524</v>
      </c>
      <c r="BH324" s="168" t="s">
        <v>524</v>
      </c>
      <c r="BI324" s="168" t="s">
        <v>524</v>
      </c>
      <c r="BJ324" s="195" t="s">
        <v>527</v>
      </c>
      <c r="BK324" s="196" t="s">
        <v>523</v>
      </c>
      <c r="BL324" s="168" t="s">
        <v>523</v>
      </c>
      <c r="BM324" s="168" t="s">
        <v>523</v>
      </c>
      <c r="BN324" s="168" t="s">
        <v>523</v>
      </c>
      <c r="BO324" s="168" t="s">
        <v>523</v>
      </c>
      <c r="BP324" s="192" t="s">
        <v>523</v>
      </c>
    </row>
    <row r="325" spans="1:68" s="3" customFormat="1" ht="23.25" customHeight="1">
      <c r="A325" s="391">
        <v>16006</v>
      </c>
      <c r="B325" s="256" t="s">
        <v>92</v>
      </c>
      <c r="C325" s="263">
        <v>2025</v>
      </c>
      <c r="D325" s="267" t="s">
        <v>1690</v>
      </c>
      <c r="E325" s="392" t="s">
        <v>538</v>
      </c>
      <c r="F325" s="392" t="s">
        <v>538</v>
      </c>
      <c r="G325" s="392" t="s">
        <v>537</v>
      </c>
      <c r="H325" s="260" t="s">
        <v>600</v>
      </c>
      <c r="I325" s="261">
        <v>1994</v>
      </c>
      <c r="J325" s="261"/>
      <c r="K325" s="261">
        <v>1993</v>
      </c>
      <c r="L325" s="261">
        <v>32</v>
      </c>
      <c r="M325" s="263" t="s">
        <v>536</v>
      </c>
      <c r="N325" s="271" t="s">
        <v>535</v>
      </c>
      <c r="O325" s="268" t="s">
        <v>534</v>
      </c>
      <c r="P325" s="310"/>
      <c r="Q325" s="268"/>
      <c r="R325" s="268" t="s">
        <v>526</v>
      </c>
      <c r="S325" s="264"/>
      <c r="T325" s="260" t="s">
        <v>533</v>
      </c>
      <c r="U325" s="260" t="s">
        <v>532</v>
      </c>
      <c r="V325" s="269" t="s">
        <v>526</v>
      </c>
      <c r="W325" s="269" t="s">
        <v>526</v>
      </c>
      <c r="X325" s="260" t="s">
        <v>531</v>
      </c>
      <c r="Y325" s="260" t="s">
        <v>526</v>
      </c>
      <c r="Z325" s="373" t="s">
        <v>526</v>
      </c>
      <c r="AA325" s="373" t="s">
        <v>526</v>
      </c>
      <c r="AB325" s="312" t="s">
        <v>523</v>
      </c>
      <c r="AC325" s="312" t="s">
        <v>523</v>
      </c>
      <c r="AD325" s="272" t="s">
        <v>523</v>
      </c>
      <c r="AE325" s="336" t="s">
        <v>523</v>
      </c>
      <c r="AF325" s="274" t="s">
        <v>530</v>
      </c>
      <c r="AG325" s="275">
        <v>635</v>
      </c>
      <c r="AH325" s="275">
        <v>344.52</v>
      </c>
      <c r="AI325" s="393" t="s">
        <v>529</v>
      </c>
      <c r="AJ325" s="260">
        <v>2</v>
      </c>
      <c r="AK325" s="260">
        <v>0</v>
      </c>
      <c r="AL325" s="263" t="s">
        <v>528</v>
      </c>
      <c r="AM325" s="260" t="s">
        <v>527</v>
      </c>
      <c r="AN325" s="260" t="s">
        <v>527</v>
      </c>
      <c r="AO325" s="260" t="s">
        <v>527</v>
      </c>
      <c r="AP325" s="260" t="s">
        <v>526</v>
      </c>
      <c r="AQ325" s="260" t="s">
        <v>526</v>
      </c>
      <c r="AR325" s="260" t="s">
        <v>526</v>
      </c>
      <c r="AS325" s="279" t="s">
        <v>525</v>
      </c>
      <c r="AT325" s="260" t="s">
        <v>524</v>
      </c>
      <c r="AU325" s="260" t="s">
        <v>524</v>
      </c>
      <c r="AV325" s="260" t="s">
        <v>524</v>
      </c>
      <c r="AW325" s="260" t="s">
        <v>524</v>
      </c>
      <c r="AX325" s="260" t="s">
        <v>524</v>
      </c>
      <c r="AY325" s="260" t="s">
        <v>524</v>
      </c>
      <c r="AZ325" s="260" t="s">
        <v>524</v>
      </c>
      <c r="BA325" s="280">
        <v>6</v>
      </c>
      <c r="BB325" s="280">
        <v>0</v>
      </c>
      <c r="BC325" s="281" t="s">
        <v>524</v>
      </c>
      <c r="BD325" s="260" t="s">
        <v>524</v>
      </c>
      <c r="BE325" s="260" t="s">
        <v>524</v>
      </c>
      <c r="BF325" s="260" t="s">
        <v>524</v>
      </c>
      <c r="BG325" s="260" t="s">
        <v>524</v>
      </c>
      <c r="BH325" s="260" t="s">
        <v>524</v>
      </c>
      <c r="BI325" s="260" t="s">
        <v>524</v>
      </c>
      <c r="BJ325" s="282" t="s">
        <v>524</v>
      </c>
      <c r="BK325" s="283" t="s">
        <v>523</v>
      </c>
      <c r="BL325" s="260" t="s">
        <v>523</v>
      </c>
      <c r="BM325" s="260" t="s">
        <v>523</v>
      </c>
      <c r="BN325" s="260" t="s">
        <v>523</v>
      </c>
      <c r="BO325" s="260" t="s">
        <v>523</v>
      </c>
      <c r="BP325" s="279" t="s">
        <v>523</v>
      </c>
    </row>
    <row r="326" spans="1:68">
      <c r="A326" s="144"/>
      <c r="C326" s="145"/>
      <c r="D326" s="144"/>
      <c r="E326" s="144"/>
      <c r="F326" s="144"/>
      <c r="G326" s="144"/>
      <c r="H326" s="108"/>
      <c r="I326" s="146"/>
      <c r="J326" s="147"/>
      <c r="K326" s="147"/>
      <c r="L326" s="147"/>
      <c r="M326" s="1"/>
      <c r="N326" s="144"/>
      <c r="O326" s="108"/>
      <c r="P326" s="144"/>
      <c r="Q326" s="1"/>
      <c r="R326" s="144"/>
      <c r="S326" s="1"/>
      <c r="T326" s="144"/>
      <c r="U326" s="1"/>
      <c r="V326" s="144"/>
      <c r="W326" s="144"/>
      <c r="X326" s="1"/>
      <c r="Y326" s="1"/>
      <c r="Z326" s="144"/>
      <c r="AA326" s="110"/>
      <c r="AB326" s="144"/>
      <c r="AC326" s="1"/>
      <c r="AD326" s="144"/>
      <c r="AE326" s="1"/>
      <c r="AF326" s="144"/>
      <c r="AG326" s="1"/>
      <c r="AH326" s="1"/>
      <c r="AI326" s="144"/>
      <c r="AJ326" s="1"/>
      <c r="AK326" s="1"/>
      <c r="AL326" s="144"/>
      <c r="AM326" s="110"/>
      <c r="AN326" s="1"/>
      <c r="AO326" s="144"/>
      <c r="AP326" s="1"/>
      <c r="AQ326" s="144"/>
      <c r="AR326" s="1"/>
      <c r="AS326" s="144"/>
      <c r="AT326" s="1"/>
      <c r="AU326" s="144"/>
      <c r="AV326" s="1"/>
      <c r="AW326" s="144"/>
      <c r="AX326" s="1"/>
      <c r="AY326" s="144"/>
      <c r="AZ326" s="1"/>
      <c r="BA326" s="144"/>
      <c r="BB326" s="1"/>
      <c r="BC326" s="144"/>
      <c r="BD326" s="1"/>
      <c r="BE326" s="144"/>
      <c r="BF326" s="1"/>
      <c r="BG326" s="144"/>
      <c r="BH326" s="1"/>
      <c r="BI326" s="144"/>
      <c r="BJ326" s="1"/>
      <c r="BK326" s="144"/>
      <c r="BL326" s="1"/>
      <c r="BM326" s="144"/>
      <c r="BN326" s="1"/>
      <c r="BO326" s="144"/>
      <c r="BP326" s="1"/>
    </row>
    <row r="327" spans="1:68">
      <c r="Q327" s="111"/>
    </row>
    <row r="328" spans="1:68">
      <c r="Q328" s="111"/>
    </row>
    <row r="329" spans="1:68">
      <c r="Q329" s="111"/>
      <c r="X329" s="148"/>
    </row>
    <row r="330" spans="1:68">
      <c r="Q330" s="111"/>
    </row>
    <row r="331" spans="1:68">
      <c r="Q331" s="111"/>
    </row>
    <row r="332" spans="1:68">
      <c r="Q332" s="111"/>
    </row>
    <row r="333" spans="1:68">
      <c r="Q333" s="111"/>
    </row>
    <row r="334" spans="1:68">
      <c r="BG334" s="149"/>
    </row>
  </sheetData>
  <autoFilter ref="A2:BP325" xr:uid="{6A8A0CF6-FA13-4209-A6F8-316B3E61B097}"/>
  <mergeCells count="2">
    <mergeCell ref="AT1:BJ1"/>
    <mergeCell ref="BK1:BP1"/>
  </mergeCells>
  <phoneticPr fontId="3"/>
  <conditionalFormatting sqref="AF39:AG235 AN3:BP73 AF240:AG325 AN240:BP325 I3:I325 R3:R325">
    <cfRule type="containsBlanks" dxfId="106" priority="3">
      <formula>LEN(TRIM(I3))=0</formula>
    </cfRule>
  </conditionalFormatting>
  <conditionalFormatting sqref="R31:R56">
    <cfRule type="expression" dxfId="105" priority="243">
      <formula>OR(#REF!=1,#REF!=4,#REF!=6)</formula>
    </cfRule>
    <cfRule type="expression" dxfId="104" priority="244">
      <formula>OR(#REF!=4,#REF!=5,#REF!=6)</formula>
    </cfRule>
  </conditionalFormatting>
  <conditionalFormatting sqref="X166">
    <cfRule type="expression" dxfId="103" priority="245">
      <formula>OR(#REF!=1,#REF!=4,#REF!=6)</formula>
    </cfRule>
  </conditionalFormatting>
  <conditionalFormatting sqref="T38:AF38 AL34:AM38">
    <cfRule type="expression" dxfId="102" priority="249">
      <formula>OR(#REF!=4,#REF!=5,#REF!=6)</formula>
    </cfRule>
  </conditionalFormatting>
  <conditionalFormatting sqref="R260:AA260 AC260:AD260 AF260:AG260 AL260:AM263 R261:AG265 AL265:AM265 BC261 BC263:BC264">
    <cfRule type="expression" dxfId="101" priority="252">
      <formula>OR(#REF!=1,#REF!=4,#REF!=6)</formula>
    </cfRule>
  </conditionalFormatting>
  <conditionalFormatting sqref="T318:T319">
    <cfRule type="containsBlanks" dxfId="100" priority="39">
      <formula>LEN(TRIM(T318))=0</formula>
    </cfRule>
  </conditionalFormatting>
  <conditionalFormatting sqref="T321:T322">
    <cfRule type="containsBlanks" dxfId="99" priority="38">
      <formula>LEN(TRIM(T321))=0</formula>
    </cfRule>
  </conditionalFormatting>
  <conditionalFormatting sqref="T154:U154">
    <cfRule type="expression" dxfId="98" priority="77">
      <formula>OR(#REF!=4,#REF!=5,#REF!=6)</formula>
    </cfRule>
  </conditionalFormatting>
  <conditionalFormatting sqref="T65:V65">
    <cfRule type="expression" dxfId="97" priority="131">
      <formula>OR(#REF!=4,#REF!=5,#REF!=6)</formula>
    </cfRule>
  </conditionalFormatting>
  <conditionalFormatting sqref="T36:AG37">
    <cfRule type="expression" dxfId="96" priority="76">
      <formula>OR(#REF!=4,#REF!=5,#REF!=6)</formula>
    </cfRule>
  </conditionalFormatting>
  <conditionalFormatting sqref="T77:AG100">
    <cfRule type="expression" dxfId="95" priority="159">
      <formula>OR(#REF!=4,#REF!=5,#REF!=6)</formula>
    </cfRule>
  </conditionalFormatting>
  <conditionalFormatting sqref="T162:AG219 T66:AG76 T3:AG35 U318:AM319 T320:AM320 U321:AM322 T235:AM239 T57:AL62 T63:AG64 W65:AG65 T101:AM157 T158:AG160 T161:AF161 BC225:BC226 BC235:BE239 BD163:BE164 BD249:BE253 AL3:AL33 AH3:AK38 AM3:AM38 AM57:AM85 AH63:AL73 AL74:AL85 AH74:AK100 AH158:AM219 T323:AM325 T39:AM56 T249:AM317">
    <cfRule type="expression" dxfId="94" priority="246">
      <formula>OR(#REF!=4,#REF!=5,#REF!=6)</formula>
    </cfRule>
  </conditionalFormatting>
  <conditionalFormatting sqref="T261:AG266 T260:AA260 AC260:AD260 AF260:AG260 AL260:AM263 R260:R265 BC261 BC263:BC264 AL265:AM266">
    <cfRule type="expression" dxfId="93" priority="254">
      <formula>OR(#REF!=4,#REF!=5,#REF!=6)</formula>
    </cfRule>
  </conditionalFormatting>
  <conditionalFormatting sqref="T240:AH240 BC240">
    <cfRule type="expression" dxfId="92" priority="8">
      <formula>OR(#REF!=4,#REF!=5,#REF!=6)</formula>
    </cfRule>
  </conditionalFormatting>
  <conditionalFormatting sqref="T220:AM223">
    <cfRule type="expression" dxfId="91" priority="36">
      <formula>OR(#REF!=4,#REF!=5,#REF!=6)</formula>
    </cfRule>
  </conditionalFormatting>
  <conditionalFormatting sqref="T225:AM235 BC234:BE235">
    <cfRule type="expression" dxfId="90" priority="15">
      <formula>OR(#REF!=4,#REF!=5,#REF!=6)</formula>
    </cfRule>
  </conditionalFormatting>
  <conditionalFormatting sqref="T241:AM248 BC241:BE248">
    <cfRule type="expression" dxfId="89" priority="48">
      <formula>OR(#REF!=4,#REF!=5,#REF!=6)</formula>
    </cfRule>
  </conditionalFormatting>
  <conditionalFormatting sqref="U147">
    <cfRule type="expression" dxfId="88" priority="79">
      <formula>OR(#REF!=4,#REF!=5,#REF!=6)</formula>
    </cfRule>
  </conditionalFormatting>
  <conditionalFormatting sqref="U149">
    <cfRule type="expression" dxfId="87" priority="78">
      <formula>OR(#REF!=4,#REF!=5,#REF!=6)</formula>
    </cfRule>
  </conditionalFormatting>
  <conditionalFormatting sqref="U199:U204">
    <cfRule type="expression" dxfId="86" priority="70">
      <formula>OR(#REF!=4,#REF!=5,#REF!=6)</formula>
    </cfRule>
  </conditionalFormatting>
  <conditionalFormatting sqref="U130:W132">
    <cfRule type="expression" dxfId="85" priority="80">
      <formula>OR(#REF!=4,#REF!=5,#REF!=6)</formula>
    </cfRule>
  </conditionalFormatting>
  <conditionalFormatting sqref="V127:W127">
    <cfRule type="expression" dxfId="84" priority="100">
      <formula>OR(#REF!=4,#REF!=5,#REF!=6)</formula>
    </cfRule>
  </conditionalFormatting>
  <conditionalFormatting sqref="X329">
    <cfRule type="expression" dxfId="83" priority="69">
      <formula>OR(#REF!=4,#REF!=5,#REF!=6)</formula>
    </cfRule>
  </conditionalFormatting>
  <conditionalFormatting sqref="Y124:AF125 BD41:BE41 R266 AM97:AM99 V124:W125 AL140:AM155 T267:X269">
    <cfRule type="expression" dxfId="82" priority="251">
      <formula>OR(#REF!=4,#REF!=5,#REF!=6)</formula>
    </cfRule>
  </conditionalFormatting>
  <conditionalFormatting sqref="Z3 AB47:AB50 AB270:AB314 Z300:AA314 Z319:AA322 Z39:AA56">
    <cfRule type="expression" dxfId="81" priority="231">
      <formula>OR(#REF!=9,#REF!=15,#REF!=20,#REF!=21,#REF!=23,#REF!=24,#REF!=27,#REF!=28,#REF!=29)</formula>
    </cfRule>
  </conditionalFormatting>
  <conditionalFormatting sqref="Z4 Z14 Z20:Z22 Z33 Z66 Z72 Z74:Z75 Z163:Z177 Z179:Z180 Z183 Z249:Z253 Z275 Z277 Z282 Z285:Z286 Z292:Z298 Z77:Z80 Z39:Z57">
    <cfRule type="expression" dxfId="80" priority="250">
      <formula>OR(#REF!=9,#REF!=15,#REF!=20,#REF!=21,#REF!=23,#REF!=24,#REF!=27,#REF!=28,#REF!=29)</formula>
    </cfRule>
  </conditionalFormatting>
  <conditionalFormatting sqref="Z5:Z13">
    <cfRule type="expression" dxfId="79" priority="189">
      <formula>OR(#REF!=9,#REF!=15,#REF!=20,#REF!=21,#REF!=23,#REF!=24,#REF!=27,#REF!=28,#REF!=29)</formula>
    </cfRule>
  </conditionalFormatting>
  <conditionalFormatting sqref="Z15:Z19">
    <cfRule type="expression" dxfId="78" priority="188">
      <formula>OR(#REF!=9,#REF!=15,#REF!=20,#REF!=21,#REF!=23,#REF!=24,#REF!=27,#REF!=28,#REF!=29)</formula>
    </cfRule>
  </conditionalFormatting>
  <conditionalFormatting sqref="Z23:Z32">
    <cfRule type="expression" dxfId="77" priority="185">
      <formula>OR(#REF!=9,#REF!=15,#REF!=20,#REF!=21,#REF!=23,#REF!=24,#REF!=27,#REF!=28,#REF!=29)</formula>
    </cfRule>
  </conditionalFormatting>
  <conditionalFormatting sqref="Z58:Z65">
    <cfRule type="expression" dxfId="76" priority="212">
      <formula>OR(#REF!=9,#REF!=15,#REF!=20,#REF!=21,#REF!=23,#REF!=24,#REF!=27,#REF!=28,#REF!=29)</formula>
    </cfRule>
  </conditionalFormatting>
  <conditionalFormatting sqref="Z67:Z71 Z315:Z325 AA39:AA80 AA259:AA325 Z259:Z274">
    <cfRule type="expression" dxfId="75" priority="235">
      <formula>OR(#REF!=9,#REF!=15,#REF!=20,#REF!=21,#REF!=23,#REF!=24,#REF!=27,#REF!=28,#REF!=29)</formula>
    </cfRule>
  </conditionalFormatting>
  <conditionalFormatting sqref="Z73">
    <cfRule type="expression" dxfId="74" priority="234">
      <formula>OR(#REF!=9,#REF!=15,#REF!=20,#REF!=21,#REF!=23,#REF!=24,#REF!=27,#REF!=28,#REF!=29)</formula>
    </cfRule>
  </conditionalFormatting>
  <conditionalFormatting sqref="Z76">
    <cfRule type="expression" dxfId="73" priority="146">
      <formula>OR(#REF!=9,#REF!=15,#REF!=20,#REF!=21,#REF!=23,#REF!=24,#REF!=27,#REF!=28,#REF!=29)</formula>
    </cfRule>
  </conditionalFormatting>
  <conditionalFormatting sqref="Z162">
    <cfRule type="expression" dxfId="72" priority="115">
      <formula>OR(#REF!=9,#REF!=15,#REF!=20,#REF!=21,#REF!=23,#REF!=24,#REF!=27,#REF!=28,#REF!=29)</formula>
    </cfRule>
  </conditionalFormatting>
  <conditionalFormatting sqref="Z178">
    <cfRule type="expression" dxfId="71" priority="170">
      <formula>OR(#REF!=9,#REF!=15,#REF!=20,#REF!=21,#REF!=23,#REF!=24,#REF!=27,#REF!=28,#REF!=29)</formula>
    </cfRule>
  </conditionalFormatting>
  <conditionalFormatting sqref="Z181:Z182">
    <cfRule type="expression" dxfId="70" priority="166">
      <formula>OR(#REF!=9,#REF!=15,#REF!=20,#REF!=21,#REF!=23,#REF!=24,#REF!=27,#REF!=28,#REF!=29)</formula>
    </cfRule>
  </conditionalFormatting>
  <conditionalFormatting sqref="Z184">
    <cfRule type="expression" dxfId="69" priority="109">
      <formula>OR(#REF!=9,#REF!=15,#REF!=20,#REF!=21,#REF!=23,#REF!=24,#REF!=27,#REF!=28,#REF!=29)</formula>
    </cfRule>
  </conditionalFormatting>
  <conditionalFormatting sqref="Z248">
    <cfRule type="expression" dxfId="68" priority="46">
      <formula>OR(#REF!=9,#REF!=15,#REF!=20,#REF!=21,#REF!=23,#REF!=24,#REF!=27,#REF!=28,#REF!=29)</formula>
    </cfRule>
    <cfRule type="expression" dxfId="67" priority="49">
      <formula>OR(#REF!=9,#REF!=15,#REF!=20,#REF!=21,#REF!=23,#REF!=24,#REF!=27,#REF!=28,#REF!=29)</formula>
    </cfRule>
  </conditionalFormatting>
  <conditionalFormatting sqref="Z276">
    <cfRule type="expression" dxfId="66" priority="203">
      <formula>OR(#REF!=9,#REF!=15,#REF!=20,#REF!=21,#REF!=23,#REF!=24,#REF!=27,#REF!=28,#REF!=29)</formula>
    </cfRule>
  </conditionalFormatting>
  <conditionalFormatting sqref="Z278:Z281">
    <cfRule type="expression" dxfId="65" priority="138">
      <formula>OR(#REF!=9,#REF!=15,#REF!=20,#REF!=21,#REF!=23,#REF!=24,#REF!=27,#REF!=28,#REF!=29)</formula>
    </cfRule>
  </conditionalFormatting>
  <conditionalFormatting sqref="Z283:Z284">
    <cfRule type="expression" dxfId="64" priority="201">
      <formula>OR(#REF!=9,#REF!=15,#REF!=20,#REF!=21,#REF!=23,#REF!=24,#REF!=27,#REF!=28,#REF!=29)</formula>
    </cfRule>
  </conditionalFormatting>
  <conditionalFormatting sqref="Z287:Z291">
    <cfRule type="expression" dxfId="63" priority="120">
      <formula>OR(#REF!=9,#REF!=15,#REF!=20,#REF!=21,#REF!=23,#REF!=24,#REF!=27,#REF!=28,#REF!=29)</formula>
    </cfRule>
  </conditionalFormatting>
  <conditionalFormatting sqref="Z299">
    <cfRule type="expression" dxfId="62" priority="199">
      <formula>OR(#REF!=9,#REF!=15,#REF!=20,#REF!=21,#REF!=23,#REF!=24,#REF!=27,#REF!=28,#REF!=29)</formula>
    </cfRule>
  </conditionalFormatting>
  <conditionalFormatting sqref="Z81:AA161">
    <cfRule type="expression" dxfId="61" priority="85">
      <formula>OR(#REF!=9,#REF!=15,#REF!=20,#REF!=21,#REF!=23,#REF!=24,#REF!=27,#REF!=28,#REF!=29)</formula>
    </cfRule>
  </conditionalFormatting>
  <conditionalFormatting sqref="Z163:AA235">
    <cfRule type="expression" dxfId="60" priority="12">
      <formula>OR(#REF!=9,#REF!=15,#REF!=20,#REF!=21,#REF!=23,#REF!=24,#REF!=27,#REF!=28,#REF!=29)</formula>
    </cfRule>
  </conditionalFormatting>
  <conditionalFormatting sqref="Z235:AA239">
    <cfRule type="expression" dxfId="59" priority="213">
      <formula>OR(#REF!=9,#REF!=15,#REF!=20,#REF!=21,#REF!=23,#REF!=24,#REF!=27,#REF!=28,#REF!=29)</formula>
    </cfRule>
  </conditionalFormatting>
  <conditionalFormatting sqref="Z240:AA258">
    <cfRule type="expression" dxfId="58" priority="4">
      <formula>OR(#REF!=9,#REF!=15,#REF!=20,#REF!=21,#REF!=23,#REF!=24,#REF!=27,#REF!=28,#REF!=29)</formula>
    </cfRule>
  </conditionalFormatting>
  <conditionalFormatting sqref="Z323:AA324">
    <cfRule type="expression" dxfId="57" priority="229">
      <formula>OR(#REF!=9,#REF!=15,#REF!=20,#REF!=21,#REF!=23,#REF!=24,#REF!=27,#REF!=28,#REF!=29)</formula>
    </cfRule>
  </conditionalFormatting>
  <conditionalFormatting sqref="AA3:AA33">
    <cfRule type="expression" dxfId="56" priority="184">
      <formula>OR(#REF!=9,#REF!=15,#REF!=20,#REF!=21,#REF!=23,#REF!=24,#REF!=27,#REF!=28,#REF!=29)</formula>
    </cfRule>
  </conditionalFormatting>
  <conditionalFormatting sqref="AA162:AA184">
    <cfRule type="expression" dxfId="55" priority="108">
      <formula>OR(#REF!=9,#REF!=15,#REF!=20,#REF!=21,#REF!=23,#REF!=24,#REF!=27,#REF!=28,#REF!=29)</formula>
    </cfRule>
  </conditionalFormatting>
  <conditionalFormatting sqref="AA248:AA253">
    <cfRule type="expression" dxfId="54" priority="43">
      <formula>OR(#REF!=9,#REF!=15,#REF!=20,#REF!=21,#REF!=23,#REF!=24,#REF!=27,#REF!=28,#REF!=29)</formula>
    </cfRule>
  </conditionalFormatting>
  <conditionalFormatting sqref="AB52">
    <cfRule type="expression" dxfId="53" priority="163">
      <formula>OR(#REF!=9,#REF!=15,#REF!=20,#REF!=21,#REF!=23,#REF!=24,#REF!=27,#REF!=28,#REF!=29)</formula>
    </cfRule>
  </conditionalFormatting>
  <conditionalFormatting sqref="AB260">
    <cfRule type="expression" dxfId="52" priority="162">
      <formula>OR(#REF!=4,#REF!=5,#REF!=6)</formula>
    </cfRule>
  </conditionalFormatting>
  <conditionalFormatting sqref="AB261">
    <cfRule type="expression" dxfId="51" priority="253">
      <formula>OR(#REF!=9,#REF!=15,#REF!=20,#REF!=21,#REF!=23,#REF!=24,#REF!=27,#REF!=28,#REF!=29)</formula>
    </cfRule>
  </conditionalFormatting>
  <conditionalFormatting sqref="AB263:AB267">
    <cfRule type="expression" dxfId="50" priority="215">
      <formula>OR(#REF!=9,#REF!=15,#REF!=20,#REF!=21,#REF!=23,#REF!=24,#REF!=27,#REF!=28,#REF!=29)</formula>
    </cfRule>
  </conditionalFormatting>
  <conditionalFormatting sqref="AB154:AG154">
    <cfRule type="expression" dxfId="49" priority="157">
      <formula>OR(#REF!=4,#REF!=5,#REF!=6)</formula>
    </cfRule>
  </conditionalFormatting>
  <conditionalFormatting sqref="AC261:AE261 AC263:AE264">
    <cfRule type="expression" dxfId="48" priority="164">
      <formula>OR(#REF!=9,#REF!=15,#REF!=20,#REF!=21,#REF!=23,#REF!=24,#REF!=27,#REF!=28,#REF!=29)</formula>
    </cfRule>
  </conditionalFormatting>
  <conditionalFormatting sqref="AE260">
    <cfRule type="expression" dxfId="47" priority="161">
      <formula>OR(#REF!=4,#REF!=5,#REF!=6)</formula>
    </cfRule>
  </conditionalFormatting>
  <conditionalFormatting sqref="AF127:AF133">
    <cfRule type="expression" dxfId="46" priority="84">
      <formula>OR(#REF!=4,#REF!=5,#REF!=6)</formula>
    </cfRule>
  </conditionalFormatting>
  <conditionalFormatting sqref="AF187">
    <cfRule type="expression" dxfId="45" priority="107">
      <formula>OR(#REF!=4,#REF!=5,#REF!=6)</formula>
    </cfRule>
  </conditionalFormatting>
  <conditionalFormatting sqref="AN226:BP235">
    <cfRule type="containsBlanks" dxfId="44" priority="11">
      <formula>LEN(TRIM(AN226))=0</formula>
    </cfRule>
  </conditionalFormatting>
  <conditionalFormatting sqref="AG38">
    <cfRule type="expression" dxfId="43" priority="1">
      <formula>OR(#REF!=4,#REF!=5,#REF!=6)</formula>
    </cfRule>
  </conditionalFormatting>
  <conditionalFormatting sqref="AI224:AM224">
    <cfRule type="expression" dxfId="42" priority="10">
      <formula>OR(#REF!=4,#REF!=5,#REF!=6)</formula>
    </cfRule>
  </conditionalFormatting>
  <conditionalFormatting sqref="AI240:AM240">
    <cfRule type="expression" dxfId="41" priority="2">
      <formula>OR(#REF!=4,#REF!=5,#REF!=6)</formula>
    </cfRule>
  </conditionalFormatting>
  <conditionalFormatting sqref="AL86:AM100">
    <cfRule type="expression" dxfId="40" priority="155">
      <formula>OR(#REF!=4,#REF!=5,#REF!=6)</formula>
    </cfRule>
  </conditionalFormatting>
  <conditionalFormatting sqref="AL128:AM131">
    <cfRule type="expression" dxfId="39" priority="217">
      <formula>OR(#REF!=4,#REF!=5,#REF!=6)</formula>
    </cfRule>
  </conditionalFormatting>
  <conditionalFormatting sqref="AL264:AM264">
    <cfRule type="expression" dxfId="38" priority="242">
      <formula>OR(#REF!=4,#REF!=5,#REF!=6)</formula>
    </cfRule>
  </conditionalFormatting>
  <conditionalFormatting sqref="AM193:AM204">
    <cfRule type="expression" dxfId="37" priority="154">
      <formula>OR(#REF!=4,#REF!=5,#REF!=6)</formula>
    </cfRule>
  </conditionalFormatting>
  <conditionalFormatting sqref="AN79:BP224">
    <cfRule type="containsBlanks" dxfId="36" priority="24">
      <formula>LEN(TRIM(AN79))=0</formula>
    </cfRule>
  </conditionalFormatting>
  <conditionalFormatting sqref="AN235:BP239 AF235:AG239 AF3:AG37 AF38 AN74:AS74 BA74:BB74 BD74:BF74 AN75:BP77 AN78:AS78 BA78:BB78 BD78:BF78 AN225:BA225 BC225:BP225 H228 H318:H319 H321:H322">
    <cfRule type="containsBlanks" dxfId="35" priority="51">
      <formula>LEN(TRIM(H3))=0</formula>
    </cfRule>
  </conditionalFormatting>
  <conditionalFormatting sqref="AT79:AZ222 AT3:AZ33 BC3:BC33 BJ26:BP31 BG32:BP33 BC36:BC37 BD41:BE41 BJ75:BP75 AT75:AZ77 BG76:BP77 BG226:BP259 AT228:AZ247 BC234:BE239 BC79:BC222 BG161 BI161:BP161 BG162:BP222 BD163:BE164 AT224:AZ224 BG224:BP224 BC226:BC233 BD241:BE241 BC262 BF278:BP279 BJ280:BP280 BG281:BP286 BJ287:BJ288 BK287:BP291 BG289:BJ289 BJ290:BJ291 BG292:BP325 AT39:AZ73 BC39:BC73 BG39:BP73 BC265:BC325 AT266:AZ325 BG266:BP277">
    <cfRule type="expression" dxfId="34" priority="34">
      <formula>$BB3="×"</formula>
    </cfRule>
  </conditionalFormatting>
  <conditionalFormatting sqref="AT223:AZ223 BC223 BG223:BP223 BH292:BI325 AY39:AZ73">
    <cfRule type="expression" dxfId="33" priority="264">
      <formula>#REF!="×"</formula>
    </cfRule>
  </conditionalFormatting>
  <conditionalFormatting sqref="AT225:AZ225 BC225 BG225:BP225">
    <cfRule type="expression" dxfId="32" priority="265">
      <formula>$BB223="×"</formula>
    </cfRule>
  </conditionalFormatting>
  <conditionalFormatting sqref="AT226:AZ227">
    <cfRule type="expression" dxfId="31" priority="20">
      <formula>$BB226="×"</formula>
    </cfRule>
  </conditionalFormatting>
  <conditionalFormatting sqref="AT248:AZ259">
    <cfRule type="expression" dxfId="30" priority="44">
      <formula>$BB248="×"</formula>
    </cfRule>
  </conditionalFormatting>
  <conditionalFormatting sqref="AY75:AZ77 BG76:BI76 BH39:BI65">
    <cfRule type="expression" dxfId="29" priority="149">
      <formula>#REF!="×"</formula>
    </cfRule>
  </conditionalFormatting>
  <conditionalFormatting sqref="AY79:AZ224 BH162:BI224 AY271:AZ325">
    <cfRule type="expression" dxfId="28" priority="30">
      <formula>#REF!="×"</formula>
    </cfRule>
  </conditionalFormatting>
  <conditionalFormatting sqref="AY227:AZ235 BH227:BI235">
    <cfRule type="expression" dxfId="27" priority="16">
      <formula>#REF!="×"</formula>
    </cfRule>
  </conditionalFormatting>
  <conditionalFormatting sqref="AY240:AZ270 BH240:BI270">
    <cfRule type="expression" dxfId="26" priority="9">
      <formula>#REF!="×"</formula>
    </cfRule>
  </conditionalFormatting>
  <conditionalFormatting sqref="BH289:BI289">
    <cfRule type="expression" dxfId="25" priority="122">
      <formula>#REF!="×"</formula>
    </cfRule>
  </conditionalFormatting>
  <conditionalFormatting sqref="BC3:BC73">
    <cfRule type="expression" dxfId="24" priority="128">
      <formula>OR(#REF!=4,#REF!=5,#REF!=6)</formula>
    </cfRule>
  </conditionalFormatting>
  <conditionalFormatting sqref="BC75:BC77">
    <cfRule type="expression" dxfId="23" priority="147">
      <formula>OR(#REF!=4,#REF!=5,#REF!=6)</formula>
    </cfRule>
    <cfRule type="expression" dxfId="22" priority="148">
      <formula>$BB75="×"</formula>
    </cfRule>
  </conditionalFormatting>
  <conditionalFormatting sqref="BC79:BC224 T224:AH224">
    <cfRule type="expression" dxfId="21" priority="29">
      <formula>OR(#REF!=4,#REF!=5,#REF!=6)</formula>
    </cfRule>
  </conditionalFormatting>
  <conditionalFormatting sqref="BC224">
    <cfRule type="expression" dxfId="20" priority="27">
      <formula>$BB224="×"</formula>
    </cfRule>
  </conditionalFormatting>
  <conditionalFormatting sqref="BC227:BC233">
    <cfRule type="expression" dxfId="19" priority="22">
      <formula>OR(#REF!=4,#REF!=5,#REF!=6)</formula>
    </cfRule>
  </conditionalFormatting>
  <conditionalFormatting sqref="BC240:BC260">
    <cfRule type="expression" dxfId="18" priority="6">
      <formula>$BB240="×"</formula>
    </cfRule>
  </conditionalFormatting>
  <conditionalFormatting sqref="BC249:BC325">
    <cfRule type="expression" dxfId="17" priority="104">
      <formula>OR(#REF!=4,#REF!=5,#REF!=6)</formula>
    </cfRule>
  </conditionalFormatting>
  <conditionalFormatting sqref="BC261 BC263:BC264 BH32:BI33 BC34:BC35 BC38 BI66:BI67 BI70 BH71:BI71 BI72 BH73:BI73 BI92 BJ112:BJ116 AT260:AZ261 BG260:BP261 BK263:BP263 AT263:AZ265 BG264:BP265 BH275:BI277">
    <cfRule type="expression" dxfId="16" priority="257">
      <formula>#REF!="×"</formula>
    </cfRule>
  </conditionalFormatting>
  <conditionalFormatting sqref="BF278:BI279">
    <cfRule type="expression" dxfId="15" priority="140">
      <formula>#REF!="×"</formula>
    </cfRule>
  </conditionalFormatting>
  <conditionalFormatting sqref="BG272:BI274">
    <cfRule type="expression" dxfId="14" priority="144">
      <formula>#REF!="×"</formula>
    </cfRule>
  </conditionalFormatting>
  <conditionalFormatting sqref="BG3:BP25">
    <cfRule type="expression" dxfId="13" priority="218">
      <formula>$BB3="×"</formula>
    </cfRule>
  </conditionalFormatting>
  <conditionalFormatting sqref="BG79:BP160">
    <cfRule type="expression" dxfId="12" priority="53">
      <formula>$BB79="×"</formula>
    </cfRule>
  </conditionalFormatting>
  <conditionalFormatting sqref="BH66:BH67">
    <cfRule type="expression" dxfId="11" priority="65">
      <formula>OR(#REF!=4,#REF!=5,#REF!=6)</formula>
    </cfRule>
  </conditionalFormatting>
  <conditionalFormatting sqref="BH70">
    <cfRule type="expression" dxfId="10" priority="63">
      <formula>OR(#REF!=4,#REF!=5,#REF!=6)</formula>
    </cfRule>
  </conditionalFormatting>
  <conditionalFormatting sqref="BH72">
    <cfRule type="expression" dxfId="9" priority="61">
      <formula>OR(#REF!=4,#REF!=5,#REF!=6)</formula>
    </cfRule>
  </conditionalFormatting>
  <conditionalFormatting sqref="BH75">
    <cfRule type="expression" dxfId="8" priority="59">
      <formula>OR(#REF!=4,#REF!=5,#REF!=6)</formula>
    </cfRule>
    <cfRule type="expression" dxfId="7" priority="60">
      <formula>$BB75="×"</formula>
    </cfRule>
  </conditionalFormatting>
  <conditionalFormatting sqref="BH81:BH83">
    <cfRule type="expression" dxfId="6" priority="52">
      <formula>OR(#REF!=4,#REF!=5,#REF!=6)</formula>
    </cfRule>
  </conditionalFormatting>
  <conditionalFormatting sqref="BH86:BH157">
    <cfRule type="expression" dxfId="5" priority="58">
      <formula>OR(#REF!=4,#REF!=5,#REF!=6)</formula>
    </cfRule>
  </conditionalFormatting>
  <conditionalFormatting sqref="BH316:BH318">
    <cfRule type="expression" dxfId="4" priority="156">
      <formula>OR(#REF!=4,#REF!=5,#REF!=6)</formula>
    </cfRule>
  </conditionalFormatting>
  <conditionalFormatting sqref="BH3:BI25 AY3:AZ33 AT34:AZ38 BG34:BP38 BH68:BI69 BH77:BI77 AY225:AZ226 BH225:BI226 AY235:AZ239 BH235:BI239 BH79:BI80 BI81:BI83 BH271:BI271">
    <cfRule type="expression" dxfId="3" priority="258">
      <formula>#REF!="×"</formula>
    </cfRule>
  </conditionalFormatting>
  <conditionalFormatting sqref="BH84:BI160">
    <cfRule type="expression" dxfId="2" priority="88">
      <formula>#REF!="×"</formula>
    </cfRule>
  </conditionalFormatting>
  <conditionalFormatting sqref="BH281:BI286">
    <cfRule type="expression" dxfId="1" priority="153">
      <formula>#REF!="×"</formula>
    </cfRule>
  </conditionalFormatting>
  <conditionalFormatting sqref="BI161">
    <cfRule type="expression" dxfId="0" priority="261">
      <formula>#REF!="×"</formula>
    </cfRule>
  </conditionalFormatting>
  <dataValidations count="9">
    <dataValidation type="list" allowBlank="1" showInputMessage="1" showErrorMessage="1" sqref="AG38 AG59 AG74 AG78 Y3:Y325" xr:uid="{64869C29-CEBC-42A6-B9D5-DAA293867A91}">
      <formula1>"〇,－"</formula1>
    </dataValidation>
    <dataValidation type="list" allowBlank="1" showInputMessage="1" showErrorMessage="1" sqref="BK3:BP325" xr:uid="{1864F181-BA5A-4CA0-B120-B5A50335FC08}">
      <formula1>"あり,なし"</formula1>
    </dataValidation>
    <dataValidation type="list" allowBlank="1" showInputMessage="1" showErrorMessage="1" sqref="AT3:AZ325" xr:uid="{C9C78756-D26F-4381-BEC4-7F52641B341B}">
      <formula1>"○,×"</formula1>
    </dataValidation>
    <dataValidation type="list" allowBlank="1" showInputMessage="1" showErrorMessage="1" sqref="AL3:AL325" xr:uid="{67DDDE05-7D2C-4038-9658-D11445191DB9}">
      <formula1>"新耐震基準（S57以降建築）,診断済（耐震性有り）,診断済（耐震性無し）,診断未実施,耐震化済"</formula1>
    </dataValidation>
    <dataValidation type="list" allowBlank="1" showInputMessage="1" showErrorMessage="1" sqref="R3:R325" xr:uid="{5AFAC951-31CA-4974-A8B3-0E3FB91FAFB9}">
      <formula1>"あり（国基準）,あり（県基準）,あり（市基準）,－"</formula1>
    </dataValidation>
    <dataValidation type="list" allowBlank="1" showInputMessage="1" showErrorMessage="1" sqref="T3:T325" xr:uid="{2F153F61-0808-43E6-A8E5-D7EE4E305C1A}">
      <formula1>"地域内,市内,広域"</formula1>
    </dataValidation>
    <dataValidation type="list" allowBlank="1" showInputMessage="1" showErrorMessage="1" sqref="AN3:AR325" xr:uid="{E2687C1E-7430-4FEE-B3F9-7F9330A682EE}">
      <formula1>"〇,ー"</formula1>
    </dataValidation>
    <dataValidation type="list" allowBlank="1" showInputMessage="1" showErrorMessage="1" sqref="BH3:BH325 BC3:BF325" xr:uid="{A0C26D51-BA8C-4680-90A4-1720A61C40B2}">
      <formula1>"〇,×,－"</formula1>
    </dataValidation>
    <dataValidation type="list" allowBlank="1" showInputMessage="1" showErrorMessage="1" sqref="AM3:AM325 BI3:BJ325 BG3:BG325" xr:uid="{CF11E639-F8B9-4C7E-A856-4C9E180E732E}">
      <formula1>"〇,×"</formula1>
    </dataValidation>
  </dataValidations>
  <pageMargins left="0.25" right="0.25" top="0.75" bottom="0.75" header="0.3" footer="0.3"/>
  <pageSetup paperSize="9" scale="1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00786-3A09-4775-98D1-8546AE5D0270}">
  <sheetPr>
    <tabColor theme="5" tint="0.79998168889431442"/>
  </sheetPr>
  <dimension ref="A1:BN429"/>
  <sheetViews>
    <sheetView showZeros="0" zoomScale="90" zoomScaleNormal="90" zoomScaleSheetLayoutView="70" workbookViewId="0">
      <pane xSplit="2" ySplit="2" topLeftCell="C3" activePane="bottomRight" state="frozen"/>
      <selection activeCell="D21" sqref="D21"/>
      <selection pane="topRight" activeCell="D21" sqref="D21"/>
      <selection pane="bottomLeft" activeCell="D21" sqref="D21"/>
      <selection pane="bottomRight" activeCell="B3" sqref="B3"/>
    </sheetView>
  </sheetViews>
  <sheetFormatPr defaultColWidth="9" defaultRowHeight="12"/>
  <cols>
    <col min="1" max="1" width="9.8984375" style="5" customWidth="1"/>
    <col min="2" max="2" width="32.59765625" style="1" customWidth="1"/>
    <col min="3" max="9" width="13.09765625" style="2" customWidth="1"/>
    <col min="10" max="10" width="23.69921875" style="2" customWidth="1"/>
    <col min="11" max="11" width="4.09765625" style="2" customWidth="1"/>
    <col min="12" max="15" width="12.09765625" style="2" customWidth="1"/>
    <col min="16" max="19" width="12" style="2" customWidth="1"/>
    <col min="20" max="20" width="3.19921875" style="2" customWidth="1"/>
    <col min="21" max="21" width="14" style="2" customWidth="1"/>
    <col min="22" max="16384" width="9" style="2"/>
  </cols>
  <sheetData>
    <row r="1" spans="1:66" ht="20.100000000000001" customHeight="1">
      <c r="A1" s="455" t="s">
        <v>521</v>
      </c>
      <c r="B1" s="456"/>
      <c r="C1" s="452" t="s">
        <v>264</v>
      </c>
      <c r="D1" s="452"/>
      <c r="E1" s="452"/>
      <c r="F1" s="452"/>
      <c r="G1" s="452" t="s">
        <v>263</v>
      </c>
      <c r="H1" s="452"/>
      <c r="I1" s="452"/>
      <c r="J1" s="78" t="s">
        <v>271</v>
      </c>
      <c r="K1" s="446"/>
      <c r="L1" s="453" t="s">
        <v>268</v>
      </c>
      <c r="M1" s="453"/>
      <c r="N1" s="453"/>
      <c r="O1" s="453"/>
      <c r="P1" s="454" t="s">
        <v>269</v>
      </c>
      <c r="Q1" s="454"/>
      <c r="R1" s="454"/>
      <c r="S1" s="454"/>
      <c r="T1" s="415"/>
      <c r="U1" s="431" t="s">
        <v>2032</v>
      </c>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row>
    <row r="2" spans="1:66" ht="37.5" customHeight="1">
      <c r="A2" s="83" t="s">
        <v>165</v>
      </c>
      <c r="B2" s="84" t="s">
        <v>267</v>
      </c>
      <c r="C2" s="79" t="s">
        <v>1764</v>
      </c>
      <c r="D2" s="79" t="s">
        <v>261</v>
      </c>
      <c r="E2" s="80" t="s">
        <v>262</v>
      </c>
      <c r="F2" s="80" t="s">
        <v>168</v>
      </c>
      <c r="G2" s="79" t="s">
        <v>265</v>
      </c>
      <c r="H2" s="80" t="s">
        <v>266</v>
      </c>
      <c r="I2" s="80" t="s">
        <v>168</v>
      </c>
      <c r="J2" s="81" t="s">
        <v>272</v>
      </c>
      <c r="K2" s="447"/>
      <c r="L2" s="80" t="s">
        <v>242</v>
      </c>
      <c r="M2" s="80" t="s">
        <v>243</v>
      </c>
      <c r="N2" s="79" t="s">
        <v>520</v>
      </c>
      <c r="O2" s="79" t="s">
        <v>260</v>
      </c>
      <c r="P2" s="82" t="s">
        <v>256</v>
      </c>
      <c r="Q2" s="82" t="s">
        <v>257</v>
      </c>
      <c r="R2" s="82" t="s">
        <v>258</v>
      </c>
      <c r="S2" s="82" t="s">
        <v>259</v>
      </c>
      <c r="T2" s="415"/>
      <c r="U2" s="82" t="s">
        <v>2033</v>
      </c>
      <c r="V2" s="415"/>
      <c r="W2" s="415"/>
      <c r="X2" s="415"/>
      <c r="Y2" s="415"/>
      <c r="Z2" s="415"/>
      <c r="AA2" s="415"/>
      <c r="AB2" s="415"/>
      <c r="AC2" s="415"/>
      <c r="AD2" s="415"/>
      <c r="AE2" s="415"/>
      <c r="AF2" s="415"/>
      <c r="AG2" s="415"/>
      <c r="AH2" s="415"/>
      <c r="AI2" s="415"/>
      <c r="AJ2" s="415"/>
      <c r="AK2" s="415"/>
      <c r="AL2" s="415"/>
      <c r="AM2" s="415"/>
      <c r="AN2" s="415"/>
      <c r="AO2" s="415"/>
      <c r="AP2" s="415"/>
      <c r="AQ2" s="415"/>
      <c r="AR2" s="415"/>
      <c r="AS2" s="415"/>
      <c r="AT2" s="415"/>
      <c r="AU2" s="415"/>
      <c r="AV2" s="415"/>
      <c r="AW2" s="415"/>
      <c r="AX2" s="415"/>
      <c r="AY2" s="415"/>
      <c r="AZ2" s="415"/>
      <c r="BA2" s="415"/>
      <c r="BB2" s="415"/>
      <c r="BC2" s="415"/>
      <c r="BD2" s="415"/>
      <c r="BE2" s="415"/>
      <c r="BF2" s="415"/>
      <c r="BG2" s="415"/>
      <c r="BH2" s="415"/>
      <c r="BI2" s="415"/>
      <c r="BJ2" s="415"/>
      <c r="BK2" s="415"/>
      <c r="BL2" s="415"/>
      <c r="BM2" s="415"/>
      <c r="BN2" s="415"/>
    </row>
    <row r="3" spans="1:66" s="3" customFormat="1" ht="30" customHeight="1">
      <c r="A3" s="92">
        <v>1008</v>
      </c>
      <c r="B3" s="47" t="s">
        <v>53</v>
      </c>
      <c r="C3" s="45">
        <v>13572030</v>
      </c>
      <c r="D3" s="30">
        <v>11354833</v>
      </c>
      <c r="E3" s="30">
        <v>0</v>
      </c>
      <c r="F3" s="40">
        <v>24926863</v>
      </c>
      <c r="G3" s="44">
        <v>280430</v>
      </c>
      <c r="H3" s="30">
        <v>458456</v>
      </c>
      <c r="I3" s="46">
        <v>738886</v>
      </c>
      <c r="J3" s="396">
        <v>-24187977</v>
      </c>
      <c r="K3" s="448"/>
      <c r="L3" s="41">
        <v>359</v>
      </c>
      <c r="M3" s="42">
        <v>20786</v>
      </c>
      <c r="N3" s="42">
        <v>149449</v>
      </c>
      <c r="O3" s="43">
        <v>2411.1</v>
      </c>
      <c r="P3" s="41">
        <f>J3/L3*-1</f>
        <v>67375.980501392754</v>
      </c>
      <c r="Q3" s="42">
        <f>J3/M3*-1</f>
        <v>1163.6667468488406</v>
      </c>
      <c r="R3" s="42">
        <f>J3/N3*-1</f>
        <v>161.84770055336602</v>
      </c>
      <c r="S3" s="43">
        <f>J3/O3*-1</f>
        <v>10031.926091825308</v>
      </c>
      <c r="T3" s="416"/>
      <c r="U3" s="432">
        <v>0</v>
      </c>
      <c r="V3" s="416"/>
      <c r="W3" s="416"/>
      <c r="X3" s="416"/>
      <c r="Y3" s="416"/>
      <c r="Z3" s="416"/>
      <c r="AA3" s="416"/>
      <c r="AB3" s="416"/>
      <c r="AC3" s="416"/>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row>
    <row r="4" spans="1:66" s="3" customFormat="1" ht="30" customHeight="1">
      <c r="A4" s="90">
        <v>1001</v>
      </c>
      <c r="B4" s="48" t="s">
        <v>277</v>
      </c>
      <c r="C4" s="45">
        <v>27144060</v>
      </c>
      <c r="D4" s="30">
        <v>9294326</v>
      </c>
      <c r="E4" s="30">
        <v>0</v>
      </c>
      <c r="F4" s="33">
        <v>36438386</v>
      </c>
      <c r="G4" s="34">
        <v>0</v>
      </c>
      <c r="H4" s="27">
        <v>459532</v>
      </c>
      <c r="I4" s="29">
        <v>459532</v>
      </c>
      <c r="J4" s="396">
        <v>-35978854</v>
      </c>
      <c r="K4" s="448"/>
      <c r="L4" s="35">
        <v>359</v>
      </c>
      <c r="M4" s="27">
        <v>87169</v>
      </c>
      <c r="N4" s="27">
        <v>149449</v>
      </c>
      <c r="O4" s="33">
        <v>1836.5</v>
      </c>
      <c r="P4" s="35">
        <f t="shared" ref="P4:P65" si="0">J4/L4*-1</f>
        <v>100219.64902506964</v>
      </c>
      <c r="Q4" s="27">
        <f t="shared" ref="Q4:Q65" si="1">J4/M4*-1</f>
        <v>412.74827060078695</v>
      </c>
      <c r="R4" s="27">
        <f t="shared" ref="R4:R65" si="2">J4/N4*-1</f>
        <v>240.7433572656893</v>
      </c>
      <c r="S4" s="33">
        <f t="shared" ref="S4:S65" si="3">J4/O4*-1</f>
        <v>19590.990471004628</v>
      </c>
      <c r="T4" s="416"/>
      <c r="U4" s="433">
        <v>0</v>
      </c>
      <c r="V4" s="416"/>
      <c r="W4" s="416"/>
      <c r="X4" s="416"/>
      <c r="Y4" s="416"/>
      <c r="Z4" s="416"/>
      <c r="AA4" s="416"/>
      <c r="AB4" s="416"/>
      <c r="AC4" s="416"/>
      <c r="AD4" s="416"/>
      <c r="AE4" s="416"/>
      <c r="AF4" s="416"/>
      <c r="AG4" s="416"/>
      <c r="AH4" s="416"/>
      <c r="AI4" s="416"/>
      <c r="AJ4" s="416"/>
      <c r="AK4" s="416"/>
      <c r="AL4" s="416"/>
      <c r="AM4" s="416"/>
      <c r="AN4" s="416"/>
      <c r="AO4" s="416"/>
      <c r="AP4" s="416"/>
      <c r="AQ4" s="416"/>
      <c r="AR4" s="416"/>
      <c r="AS4" s="416"/>
      <c r="AT4" s="416"/>
      <c r="AU4" s="416"/>
      <c r="AV4" s="416"/>
      <c r="AW4" s="416"/>
      <c r="AX4" s="416"/>
      <c r="AY4" s="416"/>
      <c r="AZ4" s="416"/>
      <c r="BA4" s="416"/>
      <c r="BB4" s="416"/>
      <c r="BC4" s="416"/>
      <c r="BD4" s="416"/>
      <c r="BE4" s="416"/>
      <c r="BF4" s="416"/>
      <c r="BG4" s="416"/>
      <c r="BH4" s="416"/>
      <c r="BI4" s="416"/>
      <c r="BJ4" s="416"/>
      <c r="BK4" s="416"/>
      <c r="BL4" s="416"/>
      <c r="BM4" s="416"/>
      <c r="BN4" s="416"/>
    </row>
    <row r="5" spans="1:66" s="3" customFormat="1" ht="30" customHeight="1">
      <c r="A5" s="90">
        <v>1003</v>
      </c>
      <c r="B5" s="48" t="s">
        <v>394</v>
      </c>
      <c r="C5" s="45">
        <v>31530080</v>
      </c>
      <c r="D5" s="30">
        <v>6662002</v>
      </c>
      <c r="E5" s="30">
        <v>9653591.3312693499</v>
      </c>
      <c r="F5" s="33">
        <v>47845673.331269354</v>
      </c>
      <c r="G5" s="34">
        <v>147116</v>
      </c>
      <c r="H5" s="27">
        <v>233581</v>
      </c>
      <c r="I5" s="29">
        <v>380697</v>
      </c>
      <c r="J5" s="396">
        <v>-47464976.331269354</v>
      </c>
      <c r="K5" s="448"/>
      <c r="L5" s="35">
        <v>359</v>
      </c>
      <c r="M5" s="27">
        <v>38494</v>
      </c>
      <c r="N5" s="27">
        <v>149449</v>
      </c>
      <c r="O5" s="33">
        <v>1669.3999999999999</v>
      </c>
      <c r="P5" s="35">
        <f t="shared" si="0"/>
        <v>132214.41875005391</v>
      </c>
      <c r="Q5" s="27">
        <f t="shared" si="1"/>
        <v>1233.0486915173626</v>
      </c>
      <c r="R5" s="27">
        <f t="shared" si="2"/>
        <v>317.59982556771445</v>
      </c>
      <c r="S5" s="33">
        <f t="shared" si="3"/>
        <v>28432.356733718316</v>
      </c>
      <c r="T5" s="416"/>
      <c r="U5" s="433">
        <v>0</v>
      </c>
      <c r="V5" s="416"/>
      <c r="W5" s="416"/>
      <c r="X5" s="416"/>
      <c r="Y5" s="416"/>
      <c r="Z5" s="416"/>
      <c r="AA5" s="416"/>
      <c r="AB5" s="416"/>
      <c r="AC5" s="416"/>
      <c r="AD5" s="416"/>
      <c r="AE5" s="416"/>
      <c r="AF5" s="416"/>
      <c r="AG5" s="416"/>
      <c r="AH5" s="416"/>
      <c r="AI5" s="416"/>
      <c r="AJ5" s="416"/>
      <c r="AK5" s="416"/>
      <c r="AL5" s="416"/>
      <c r="AM5" s="416"/>
      <c r="AN5" s="416"/>
      <c r="AO5" s="416"/>
      <c r="AP5" s="416"/>
      <c r="AQ5" s="416"/>
      <c r="AR5" s="416"/>
      <c r="AS5" s="416"/>
      <c r="AT5" s="416"/>
      <c r="AU5" s="416"/>
      <c r="AV5" s="416"/>
      <c r="AW5" s="416"/>
      <c r="AX5" s="416"/>
      <c r="AY5" s="416"/>
      <c r="AZ5" s="416"/>
      <c r="BA5" s="416"/>
      <c r="BB5" s="416"/>
      <c r="BC5" s="416"/>
      <c r="BD5" s="416"/>
      <c r="BE5" s="416"/>
      <c r="BF5" s="416"/>
      <c r="BG5" s="416"/>
      <c r="BH5" s="416"/>
      <c r="BI5" s="416"/>
      <c r="BJ5" s="416"/>
      <c r="BK5" s="416"/>
      <c r="BL5" s="416"/>
      <c r="BM5" s="416"/>
      <c r="BN5" s="416"/>
    </row>
    <row r="6" spans="1:66" s="3" customFormat="1" ht="30" customHeight="1">
      <c r="A6" s="90">
        <v>1002</v>
      </c>
      <c r="B6" s="48" t="s">
        <v>58</v>
      </c>
      <c r="C6" s="45">
        <v>25146060</v>
      </c>
      <c r="D6" s="30">
        <v>4259126</v>
      </c>
      <c r="E6" s="30">
        <v>12483378.947368423</v>
      </c>
      <c r="F6" s="33">
        <v>41888564.947368421</v>
      </c>
      <c r="G6" s="34">
        <v>445064</v>
      </c>
      <c r="H6" s="27">
        <v>412511</v>
      </c>
      <c r="I6" s="29">
        <v>857575</v>
      </c>
      <c r="J6" s="396">
        <v>-41030989.947368421</v>
      </c>
      <c r="K6" s="448"/>
      <c r="L6" s="35">
        <v>359</v>
      </c>
      <c r="M6" s="27">
        <v>34144</v>
      </c>
      <c r="N6" s="27">
        <v>149449</v>
      </c>
      <c r="O6" s="33">
        <v>1609.92</v>
      </c>
      <c r="P6" s="35">
        <f t="shared" si="0"/>
        <v>114292.45110687583</v>
      </c>
      <c r="Q6" s="27">
        <f t="shared" si="1"/>
        <v>1201.7042510358606</v>
      </c>
      <c r="R6" s="27">
        <f t="shared" si="2"/>
        <v>274.54844092211005</v>
      </c>
      <c r="S6" s="33">
        <f t="shared" si="3"/>
        <v>25486.353326481079</v>
      </c>
      <c r="T6" s="416"/>
      <c r="U6" s="433">
        <v>0</v>
      </c>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6"/>
      <c r="AY6" s="416"/>
      <c r="AZ6" s="416"/>
      <c r="BA6" s="416"/>
      <c r="BB6" s="416"/>
      <c r="BC6" s="416"/>
      <c r="BD6" s="416"/>
      <c r="BE6" s="416"/>
      <c r="BF6" s="416"/>
      <c r="BG6" s="416"/>
      <c r="BH6" s="416"/>
      <c r="BI6" s="416"/>
      <c r="BJ6" s="416"/>
      <c r="BK6" s="416"/>
      <c r="BL6" s="416"/>
      <c r="BM6" s="416"/>
      <c r="BN6" s="416"/>
    </row>
    <row r="7" spans="1:66" s="3" customFormat="1" ht="30" customHeight="1">
      <c r="A7" s="90">
        <v>1005</v>
      </c>
      <c r="B7" s="48" t="s">
        <v>395</v>
      </c>
      <c r="C7" s="45">
        <v>24147060</v>
      </c>
      <c r="D7" s="30">
        <v>1666567</v>
      </c>
      <c r="E7" s="30">
        <v>9453964.396284828</v>
      </c>
      <c r="F7" s="33">
        <v>35267591.396284826</v>
      </c>
      <c r="G7" s="34">
        <v>146310</v>
      </c>
      <c r="H7" s="27">
        <v>193291</v>
      </c>
      <c r="I7" s="29">
        <v>339601</v>
      </c>
      <c r="J7" s="396">
        <v>-34927990.396284826</v>
      </c>
      <c r="K7" s="448"/>
      <c r="L7" s="35">
        <v>359</v>
      </c>
      <c r="M7" s="27">
        <v>35714</v>
      </c>
      <c r="N7" s="27">
        <v>149449</v>
      </c>
      <c r="O7" s="33">
        <v>1558.8899999999999</v>
      </c>
      <c r="P7" s="35">
        <f t="shared" si="0"/>
        <v>97292.452357339353</v>
      </c>
      <c r="Q7" s="27">
        <f t="shared" si="1"/>
        <v>977.99155502841541</v>
      </c>
      <c r="R7" s="27">
        <f t="shared" si="2"/>
        <v>233.71177054570339</v>
      </c>
      <c r="S7" s="33">
        <f t="shared" si="3"/>
        <v>22405.679936547691</v>
      </c>
      <c r="T7" s="416"/>
      <c r="U7" s="433">
        <v>0</v>
      </c>
      <c r="V7" s="416"/>
      <c r="W7" s="416"/>
      <c r="X7" s="416"/>
      <c r="Y7" s="416"/>
      <c r="Z7" s="416"/>
      <c r="AA7" s="416"/>
      <c r="AB7" s="416"/>
      <c r="AC7" s="416"/>
      <c r="AD7" s="416"/>
      <c r="AE7" s="416"/>
      <c r="AF7" s="416"/>
      <c r="AG7" s="416"/>
      <c r="AH7" s="416"/>
      <c r="AI7" s="416"/>
      <c r="AJ7" s="416"/>
      <c r="AK7" s="416"/>
      <c r="AL7" s="416"/>
      <c r="AM7" s="416"/>
      <c r="AN7" s="416"/>
      <c r="AO7" s="416"/>
      <c r="AP7" s="416"/>
      <c r="AQ7" s="416"/>
      <c r="AR7" s="416"/>
      <c r="AS7" s="416"/>
      <c r="AT7" s="416"/>
      <c r="AU7" s="416"/>
      <c r="AV7" s="416"/>
      <c r="AW7" s="416"/>
      <c r="AX7" s="416"/>
      <c r="AY7" s="416"/>
      <c r="AZ7" s="416"/>
      <c r="BA7" s="416"/>
      <c r="BB7" s="416"/>
      <c r="BC7" s="416"/>
      <c r="BD7" s="416"/>
      <c r="BE7" s="416"/>
      <c r="BF7" s="416"/>
      <c r="BG7" s="416"/>
      <c r="BH7" s="416"/>
      <c r="BI7" s="416"/>
      <c r="BJ7" s="416"/>
      <c r="BK7" s="416"/>
      <c r="BL7" s="416"/>
      <c r="BM7" s="416"/>
      <c r="BN7" s="416"/>
    </row>
    <row r="8" spans="1:66" s="3" customFormat="1" ht="30" customHeight="1">
      <c r="A8" s="90">
        <v>1004</v>
      </c>
      <c r="B8" s="48" t="s">
        <v>56</v>
      </c>
      <c r="C8" s="45">
        <v>25146060</v>
      </c>
      <c r="D8" s="30">
        <v>6232167</v>
      </c>
      <c r="E8" s="30">
        <v>8543003.2894736845</v>
      </c>
      <c r="F8" s="33">
        <v>39921230.289473683</v>
      </c>
      <c r="G8" s="34">
        <v>343152</v>
      </c>
      <c r="H8" s="27">
        <v>376766</v>
      </c>
      <c r="I8" s="29">
        <v>719918</v>
      </c>
      <c r="J8" s="396">
        <v>-39201312.289473683</v>
      </c>
      <c r="K8" s="448"/>
      <c r="L8" s="35">
        <v>359</v>
      </c>
      <c r="M8" s="27">
        <v>34944</v>
      </c>
      <c r="N8" s="27">
        <v>149449</v>
      </c>
      <c r="O8" s="33">
        <v>1525.53</v>
      </c>
      <c r="P8" s="35">
        <f t="shared" si="0"/>
        <v>109195.85595953673</v>
      </c>
      <c r="Q8" s="27">
        <f t="shared" si="1"/>
        <v>1121.8324258663486</v>
      </c>
      <c r="R8" s="27">
        <f t="shared" si="2"/>
        <v>262.30561789957568</v>
      </c>
      <c r="S8" s="33">
        <f t="shared" si="3"/>
        <v>25696.847842699706</v>
      </c>
      <c r="T8" s="416"/>
      <c r="U8" s="433">
        <v>0</v>
      </c>
      <c r="V8" s="416"/>
      <c r="W8" s="416"/>
      <c r="X8" s="416"/>
      <c r="Y8" s="416"/>
      <c r="Z8" s="416"/>
      <c r="AA8" s="416"/>
      <c r="AB8" s="416"/>
      <c r="AC8" s="416"/>
      <c r="AD8" s="416"/>
      <c r="AE8" s="416"/>
      <c r="AF8" s="416"/>
      <c r="AG8" s="416"/>
      <c r="AH8" s="416"/>
      <c r="AI8" s="416"/>
      <c r="AJ8" s="416"/>
      <c r="AK8" s="416"/>
      <c r="AL8" s="416"/>
      <c r="AM8" s="416"/>
      <c r="AN8" s="416"/>
      <c r="AO8" s="416"/>
      <c r="AP8" s="416"/>
      <c r="AQ8" s="416"/>
      <c r="AR8" s="416"/>
      <c r="AS8" s="416"/>
      <c r="AT8" s="416"/>
      <c r="AU8" s="416"/>
      <c r="AV8" s="416"/>
      <c r="AW8" s="416"/>
      <c r="AX8" s="416"/>
      <c r="AY8" s="416"/>
      <c r="AZ8" s="416"/>
      <c r="BA8" s="416"/>
      <c r="BB8" s="416"/>
      <c r="BC8" s="416"/>
      <c r="BD8" s="416"/>
      <c r="BE8" s="416"/>
      <c r="BF8" s="416"/>
      <c r="BG8" s="416"/>
      <c r="BH8" s="416"/>
      <c r="BI8" s="416"/>
      <c r="BJ8" s="416"/>
      <c r="BK8" s="416"/>
      <c r="BL8" s="416"/>
      <c r="BM8" s="416"/>
      <c r="BN8" s="416"/>
    </row>
    <row r="9" spans="1:66" s="3" customFormat="1" ht="30" customHeight="1">
      <c r="A9" s="90">
        <v>1006</v>
      </c>
      <c r="B9" s="48" t="s">
        <v>55</v>
      </c>
      <c r="C9" s="45">
        <v>23148060</v>
      </c>
      <c r="D9" s="30">
        <v>1243206</v>
      </c>
      <c r="E9" s="30">
        <v>10457921.052631579</v>
      </c>
      <c r="F9" s="33">
        <v>34849187.052631579</v>
      </c>
      <c r="G9" s="34">
        <v>82833</v>
      </c>
      <c r="H9" s="27">
        <v>207556</v>
      </c>
      <c r="I9" s="29">
        <v>290389</v>
      </c>
      <c r="J9" s="396">
        <v>-34558798.052631579</v>
      </c>
      <c r="K9" s="448"/>
      <c r="L9" s="35">
        <v>359</v>
      </c>
      <c r="M9" s="27">
        <v>25205</v>
      </c>
      <c r="N9" s="27">
        <v>149449</v>
      </c>
      <c r="O9" s="33">
        <v>1124.1500000000001</v>
      </c>
      <c r="P9" s="35">
        <f t="shared" si="0"/>
        <v>96264.061427943117</v>
      </c>
      <c r="Q9" s="27">
        <f t="shared" si="1"/>
        <v>1371.1088297017091</v>
      </c>
      <c r="R9" s="27">
        <f t="shared" si="2"/>
        <v>231.24141381094273</v>
      </c>
      <c r="S9" s="33">
        <f t="shared" si="3"/>
        <v>30742.159011369993</v>
      </c>
      <c r="T9" s="416"/>
      <c r="U9" s="433">
        <v>0</v>
      </c>
      <c r="V9" s="416"/>
      <c r="W9" s="416"/>
      <c r="X9" s="416"/>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row>
    <row r="10" spans="1:66" s="3" customFormat="1" ht="30" customHeight="1">
      <c r="A10" s="90">
        <v>2011</v>
      </c>
      <c r="B10" s="48" t="s">
        <v>283</v>
      </c>
      <c r="C10" s="45">
        <v>2462000</v>
      </c>
      <c r="D10" s="30">
        <v>324700</v>
      </c>
      <c r="E10" s="30">
        <v>7052352.9411764704</v>
      </c>
      <c r="F10" s="33">
        <v>9839052.9411764704</v>
      </c>
      <c r="G10" s="34">
        <v>0</v>
      </c>
      <c r="H10" s="27">
        <v>761353</v>
      </c>
      <c r="I10" s="29">
        <v>761353</v>
      </c>
      <c r="J10" s="396">
        <v>-9077699.9411764704</v>
      </c>
      <c r="K10" s="448"/>
      <c r="L10" s="35">
        <v>366</v>
      </c>
      <c r="M10" s="27">
        <v>7387</v>
      </c>
      <c r="N10" s="27">
        <v>149449</v>
      </c>
      <c r="O10" s="33">
        <v>939.5</v>
      </c>
      <c r="P10" s="35">
        <f t="shared" si="0"/>
        <v>24802.458855673416</v>
      </c>
      <c r="Q10" s="27">
        <f t="shared" si="1"/>
        <v>1228.8750428017422</v>
      </c>
      <c r="R10" s="27">
        <f t="shared" si="2"/>
        <v>60.741121995975014</v>
      </c>
      <c r="S10" s="33">
        <f t="shared" si="3"/>
        <v>9662.2671007732515</v>
      </c>
      <c r="T10" s="416"/>
      <c r="U10" s="433">
        <v>1358830</v>
      </c>
      <c r="V10" s="416"/>
      <c r="W10" s="416"/>
      <c r="X10" s="416"/>
      <c r="Y10" s="416"/>
      <c r="Z10" s="416"/>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row>
    <row r="11" spans="1:66" s="3" customFormat="1" ht="30" customHeight="1">
      <c r="A11" s="90">
        <v>1007</v>
      </c>
      <c r="B11" s="48" t="s">
        <v>54</v>
      </c>
      <c r="C11" s="45">
        <v>50292120</v>
      </c>
      <c r="D11" s="30">
        <v>7652490</v>
      </c>
      <c r="E11" s="30">
        <v>2125521</v>
      </c>
      <c r="F11" s="33">
        <v>60070131</v>
      </c>
      <c r="G11" s="34">
        <v>52150</v>
      </c>
      <c r="H11" s="27">
        <v>502595</v>
      </c>
      <c r="I11" s="29">
        <v>554745</v>
      </c>
      <c r="J11" s="396">
        <v>-59515386</v>
      </c>
      <c r="K11" s="448"/>
      <c r="L11" s="35">
        <v>359</v>
      </c>
      <c r="M11" s="27">
        <v>8447</v>
      </c>
      <c r="N11" s="27">
        <v>149449</v>
      </c>
      <c r="O11" s="33">
        <v>1271</v>
      </c>
      <c r="P11" s="35">
        <f t="shared" si="0"/>
        <v>165781.01949860723</v>
      </c>
      <c r="Q11" s="27">
        <f t="shared" si="1"/>
        <v>7045.7423937492604</v>
      </c>
      <c r="R11" s="27">
        <f t="shared" si="2"/>
        <v>398.23207917082084</v>
      </c>
      <c r="S11" s="33">
        <f t="shared" si="3"/>
        <v>46825.638080251767</v>
      </c>
      <c r="T11" s="416"/>
      <c r="U11" s="433">
        <v>0</v>
      </c>
      <c r="V11" s="416"/>
      <c r="W11" s="416"/>
      <c r="X11" s="416"/>
      <c r="Y11" s="416"/>
      <c r="Z11" s="416"/>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row>
    <row r="12" spans="1:66" s="3" customFormat="1" ht="30" customHeight="1">
      <c r="A12" s="90">
        <v>2001</v>
      </c>
      <c r="B12" s="48" t="s">
        <v>396</v>
      </c>
      <c r="C12" s="45">
        <v>21150060</v>
      </c>
      <c r="D12" s="30">
        <v>4796520</v>
      </c>
      <c r="E12" s="30">
        <v>0</v>
      </c>
      <c r="F12" s="33">
        <v>25946580</v>
      </c>
      <c r="G12" s="34">
        <v>0</v>
      </c>
      <c r="H12" s="27">
        <v>170298</v>
      </c>
      <c r="I12" s="29">
        <v>170298</v>
      </c>
      <c r="J12" s="396">
        <v>-25776282</v>
      </c>
      <c r="K12" s="448"/>
      <c r="L12" s="35">
        <v>359</v>
      </c>
      <c r="M12" s="27">
        <v>11853</v>
      </c>
      <c r="N12" s="27">
        <v>149449</v>
      </c>
      <c r="O12" s="33">
        <v>807.5</v>
      </c>
      <c r="P12" s="35">
        <f t="shared" si="0"/>
        <v>71800.228412256271</v>
      </c>
      <c r="Q12" s="27">
        <f t="shared" si="1"/>
        <v>2174.6631232599343</v>
      </c>
      <c r="R12" s="27">
        <f t="shared" si="2"/>
        <v>172.47543978213304</v>
      </c>
      <c r="S12" s="33">
        <f t="shared" si="3"/>
        <v>31921.09226006192</v>
      </c>
      <c r="T12" s="416"/>
      <c r="U12" s="433">
        <v>0</v>
      </c>
      <c r="V12" s="416"/>
      <c r="W12" s="416"/>
      <c r="X12" s="416"/>
      <c r="Y12" s="416"/>
      <c r="Z12" s="416"/>
      <c r="AA12" s="416"/>
      <c r="AB12" s="416"/>
      <c r="AC12" s="416"/>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row>
    <row r="13" spans="1:66" s="3" customFormat="1" ht="30" customHeight="1">
      <c r="A13" s="90">
        <v>1013</v>
      </c>
      <c r="B13" s="48" t="s">
        <v>52</v>
      </c>
      <c r="C13" s="45">
        <v>23148060</v>
      </c>
      <c r="D13" s="30">
        <v>1168053</v>
      </c>
      <c r="E13" s="30">
        <v>7499605.2631578948</v>
      </c>
      <c r="F13" s="33">
        <v>31815718.263157897</v>
      </c>
      <c r="G13" s="34">
        <v>47320</v>
      </c>
      <c r="H13" s="27">
        <v>27511</v>
      </c>
      <c r="I13" s="29">
        <v>74831</v>
      </c>
      <c r="J13" s="396">
        <v>-31740887.263157897</v>
      </c>
      <c r="K13" s="448"/>
      <c r="L13" s="35">
        <v>359</v>
      </c>
      <c r="M13" s="27">
        <v>17231</v>
      </c>
      <c r="N13" s="27">
        <v>149449</v>
      </c>
      <c r="O13" s="33">
        <v>743.38</v>
      </c>
      <c r="P13" s="35">
        <f t="shared" si="0"/>
        <v>88414.727752528954</v>
      </c>
      <c r="Q13" s="27">
        <f t="shared" si="1"/>
        <v>1842.0803936601415</v>
      </c>
      <c r="R13" s="27">
        <f t="shared" si="2"/>
        <v>212.38607995475311</v>
      </c>
      <c r="S13" s="33">
        <f t="shared" si="3"/>
        <v>42698.064601089478</v>
      </c>
      <c r="T13" s="416"/>
      <c r="U13" s="433">
        <v>0</v>
      </c>
      <c r="V13" s="416"/>
      <c r="W13" s="416"/>
      <c r="X13" s="416"/>
      <c r="Y13" s="416"/>
      <c r="Z13" s="416"/>
      <c r="AA13" s="416"/>
      <c r="AB13" s="416"/>
      <c r="AC13" s="416"/>
      <c r="AD13" s="416"/>
      <c r="AE13" s="416"/>
      <c r="AF13" s="416"/>
      <c r="AG13" s="416"/>
      <c r="AH13" s="416"/>
      <c r="AI13" s="416"/>
      <c r="AJ13" s="416"/>
      <c r="AK13" s="416"/>
      <c r="AL13" s="416"/>
      <c r="AM13" s="416"/>
      <c r="AN13" s="416"/>
      <c r="AO13" s="416"/>
      <c r="AP13" s="416"/>
      <c r="AQ13" s="416"/>
      <c r="AR13" s="416"/>
      <c r="AS13" s="416"/>
      <c r="AT13" s="416"/>
      <c r="AU13" s="416"/>
      <c r="AV13" s="416"/>
      <c r="AW13" s="416"/>
      <c r="AX13" s="416"/>
      <c r="AY13" s="416"/>
      <c r="AZ13" s="416"/>
      <c r="BA13" s="416"/>
      <c r="BB13" s="416"/>
      <c r="BC13" s="416"/>
      <c r="BD13" s="416"/>
      <c r="BE13" s="416"/>
      <c r="BF13" s="416"/>
      <c r="BG13" s="416"/>
      <c r="BH13" s="416"/>
      <c r="BI13" s="416"/>
      <c r="BJ13" s="416"/>
      <c r="BK13" s="416"/>
      <c r="BL13" s="416"/>
      <c r="BM13" s="416"/>
      <c r="BN13" s="416"/>
    </row>
    <row r="14" spans="1:66" s="3" customFormat="1" ht="30" customHeight="1">
      <c r="A14" s="90">
        <v>2014</v>
      </c>
      <c r="B14" s="48" t="s">
        <v>285</v>
      </c>
      <c r="C14" s="45">
        <v>4883000</v>
      </c>
      <c r="D14" s="30">
        <v>0</v>
      </c>
      <c r="E14" s="30">
        <v>1772978.7234042552</v>
      </c>
      <c r="F14" s="33">
        <v>6655978.7234042548</v>
      </c>
      <c r="G14" s="34">
        <v>231860</v>
      </c>
      <c r="H14" s="27">
        <v>0</v>
      </c>
      <c r="I14" s="29">
        <v>231860</v>
      </c>
      <c r="J14" s="396">
        <v>-6424118.7234042548</v>
      </c>
      <c r="K14" s="448"/>
      <c r="L14" s="35">
        <v>308</v>
      </c>
      <c r="M14" s="27">
        <v>8366</v>
      </c>
      <c r="N14" s="27">
        <v>149449</v>
      </c>
      <c r="O14" s="33">
        <v>707.1</v>
      </c>
      <c r="P14" s="35">
        <f t="shared" si="0"/>
        <v>20857.528322741087</v>
      </c>
      <c r="Q14" s="27">
        <f t="shared" si="1"/>
        <v>767.88414097588509</v>
      </c>
      <c r="R14" s="27">
        <f t="shared" si="2"/>
        <v>42.985357703325249</v>
      </c>
      <c r="S14" s="33">
        <f t="shared" si="3"/>
        <v>9085.162952063718</v>
      </c>
      <c r="T14" s="416"/>
      <c r="U14" s="433">
        <v>0</v>
      </c>
      <c r="V14" s="416"/>
      <c r="W14" s="416"/>
      <c r="X14" s="416"/>
      <c r="Y14" s="416"/>
      <c r="Z14" s="416"/>
      <c r="AA14" s="416"/>
      <c r="AB14" s="416"/>
      <c r="AC14" s="416"/>
      <c r="AD14" s="416"/>
      <c r="AE14" s="416"/>
      <c r="AF14" s="416"/>
      <c r="AG14" s="416"/>
      <c r="AH14" s="416"/>
      <c r="AI14" s="416"/>
      <c r="AJ14" s="416"/>
      <c r="AK14" s="416"/>
      <c r="AL14" s="416"/>
      <c r="AM14" s="416"/>
      <c r="AN14" s="416"/>
      <c r="AO14" s="416"/>
      <c r="AP14" s="416"/>
      <c r="AQ14" s="416"/>
      <c r="AR14" s="416"/>
      <c r="AS14" s="416"/>
      <c r="AT14" s="416"/>
      <c r="AU14" s="416"/>
      <c r="AV14" s="416"/>
      <c r="AW14" s="416"/>
      <c r="AX14" s="416"/>
      <c r="AY14" s="416"/>
      <c r="AZ14" s="416"/>
      <c r="BA14" s="416"/>
      <c r="BB14" s="416"/>
      <c r="BC14" s="416"/>
      <c r="BD14" s="416"/>
      <c r="BE14" s="416"/>
      <c r="BF14" s="416"/>
      <c r="BG14" s="416"/>
      <c r="BH14" s="416"/>
      <c r="BI14" s="416"/>
      <c r="BJ14" s="416"/>
      <c r="BK14" s="416"/>
      <c r="BL14" s="416"/>
      <c r="BM14" s="416"/>
      <c r="BN14" s="416"/>
    </row>
    <row r="15" spans="1:66" s="3" customFormat="1" ht="30" customHeight="1">
      <c r="A15" s="90">
        <v>1009</v>
      </c>
      <c r="B15" s="48" t="s">
        <v>59</v>
      </c>
      <c r="C15" s="45">
        <v>1998000</v>
      </c>
      <c r="D15" s="30">
        <v>1872494</v>
      </c>
      <c r="E15" s="30">
        <v>0</v>
      </c>
      <c r="F15" s="33">
        <v>3870494</v>
      </c>
      <c r="G15" s="34">
        <v>182259</v>
      </c>
      <c r="H15" s="27">
        <v>86469</v>
      </c>
      <c r="I15" s="29">
        <v>268728</v>
      </c>
      <c r="J15" s="396">
        <v>-3601766</v>
      </c>
      <c r="K15" s="448"/>
      <c r="L15" s="35">
        <v>359</v>
      </c>
      <c r="M15" s="27">
        <v>27146</v>
      </c>
      <c r="N15" s="27">
        <v>149449</v>
      </c>
      <c r="O15" s="33">
        <v>684.58</v>
      </c>
      <c r="P15" s="35">
        <f t="shared" si="0"/>
        <v>10032.774373259053</v>
      </c>
      <c r="Q15" s="27">
        <f t="shared" si="1"/>
        <v>132.68127900979886</v>
      </c>
      <c r="R15" s="27">
        <f t="shared" si="2"/>
        <v>24.100301775187521</v>
      </c>
      <c r="S15" s="33">
        <f t="shared" si="3"/>
        <v>5261.2784480995642</v>
      </c>
      <c r="T15" s="416"/>
      <c r="U15" s="433">
        <v>0</v>
      </c>
      <c r="V15" s="416"/>
      <c r="W15" s="416"/>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6"/>
      <c r="AY15" s="416"/>
      <c r="AZ15" s="416"/>
      <c r="BA15" s="416"/>
      <c r="BB15" s="416"/>
      <c r="BC15" s="416"/>
      <c r="BD15" s="416"/>
      <c r="BE15" s="416"/>
      <c r="BF15" s="416"/>
      <c r="BG15" s="416"/>
      <c r="BH15" s="416"/>
      <c r="BI15" s="416"/>
      <c r="BJ15" s="416"/>
      <c r="BK15" s="416"/>
      <c r="BL15" s="416"/>
      <c r="BM15" s="416"/>
      <c r="BN15" s="416"/>
    </row>
    <row r="16" spans="1:66" s="3" customFormat="1" ht="30" customHeight="1">
      <c r="A16" s="90">
        <v>1010</v>
      </c>
      <c r="B16" s="48" t="s">
        <v>57</v>
      </c>
      <c r="C16" s="45">
        <v>2875204</v>
      </c>
      <c r="D16" s="30">
        <v>1346812</v>
      </c>
      <c r="E16" s="30">
        <v>0</v>
      </c>
      <c r="F16" s="33">
        <v>4222016</v>
      </c>
      <c r="G16" s="34">
        <v>59380</v>
      </c>
      <c r="H16" s="27">
        <v>0</v>
      </c>
      <c r="I16" s="29">
        <v>59380</v>
      </c>
      <c r="J16" s="396">
        <v>-4162636</v>
      </c>
      <c r="K16" s="448"/>
      <c r="L16" s="35">
        <v>359</v>
      </c>
      <c r="M16" s="27">
        <v>7321</v>
      </c>
      <c r="N16" s="27">
        <v>149449</v>
      </c>
      <c r="O16" s="33">
        <v>656.71</v>
      </c>
      <c r="P16" s="35">
        <f t="shared" si="0"/>
        <v>11595.086350974931</v>
      </c>
      <c r="Q16" s="27">
        <f t="shared" si="1"/>
        <v>568.58844420161176</v>
      </c>
      <c r="R16" s="27">
        <f t="shared" si="2"/>
        <v>27.853220831186558</v>
      </c>
      <c r="S16" s="33">
        <f t="shared" si="3"/>
        <v>6338.6213092537037</v>
      </c>
      <c r="T16" s="416"/>
      <c r="U16" s="433">
        <v>0</v>
      </c>
      <c r="V16" s="416"/>
      <c r="W16" s="416"/>
      <c r="X16" s="416"/>
      <c r="Y16" s="416"/>
      <c r="Z16" s="416"/>
      <c r="AA16" s="416"/>
      <c r="AB16" s="416"/>
      <c r="AC16" s="416"/>
      <c r="AD16" s="416"/>
      <c r="AE16" s="416"/>
      <c r="AF16" s="416"/>
      <c r="AG16" s="416"/>
      <c r="AH16" s="416"/>
      <c r="AI16" s="416"/>
      <c r="AJ16" s="416"/>
      <c r="AK16" s="416"/>
      <c r="AL16" s="416"/>
      <c r="AM16" s="416"/>
      <c r="AN16" s="416"/>
      <c r="AO16" s="416"/>
      <c r="AP16" s="416"/>
      <c r="AQ16" s="416"/>
      <c r="AR16" s="416"/>
      <c r="AS16" s="416"/>
      <c r="AT16" s="416"/>
      <c r="AU16" s="416"/>
      <c r="AV16" s="416"/>
      <c r="AW16" s="416"/>
      <c r="AX16" s="416"/>
      <c r="AY16" s="416"/>
      <c r="AZ16" s="416"/>
      <c r="BA16" s="416"/>
      <c r="BB16" s="416"/>
      <c r="BC16" s="416"/>
      <c r="BD16" s="416"/>
      <c r="BE16" s="416"/>
      <c r="BF16" s="416"/>
      <c r="BG16" s="416"/>
      <c r="BH16" s="416"/>
      <c r="BI16" s="416"/>
      <c r="BJ16" s="416"/>
      <c r="BK16" s="416"/>
      <c r="BL16" s="416"/>
      <c r="BM16" s="416"/>
      <c r="BN16" s="416"/>
    </row>
    <row r="17" spans="1:66" s="3" customFormat="1" ht="30" customHeight="1">
      <c r="A17" s="90">
        <v>2003</v>
      </c>
      <c r="B17" s="48" t="s">
        <v>279</v>
      </c>
      <c r="C17" s="45">
        <v>0</v>
      </c>
      <c r="D17" s="30">
        <v>164070</v>
      </c>
      <c r="E17" s="30">
        <v>4332058.823529412</v>
      </c>
      <c r="F17" s="33">
        <v>4496128.823529412</v>
      </c>
      <c r="G17" s="34">
        <v>0</v>
      </c>
      <c r="H17" s="27">
        <v>560</v>
      </c>
      <c r="I17" s="29">
        <v>560</v>
      </c>
      <c r="J17" s="396">
        <v>-4495568.823529412</v>
      </c>
      <c r="K17" s="448"/>
      <c r="L17" s="35">
        <v>366</v>
      </c>
      <c r="M17" s="27">
        <v>1106</v>
      </c>
      <c r="N17" s="27">
        <v>149449</v>
      </c>
      <c r="O17" s="33">
        <v>589.23</v>
      </c>
      <c r="P17" s="35">
        <f t="shared" si="0"/>
        <v>12282.974927675989</v>
      </c>
      <c r="Q17" s="27">
        <f t="shared" si="1"/>
        <v>4064.7096053611322</v>
      </c>
      <c r="R17" s="27">
        <f t="shared" si="2"/>
        <v>30.080956202647137</v>
      </c>
      <c r="S17" s="33">
        <f t="shared" si="3"/>
        <v>7629.5654049003142</v>
      </c>
      <c r="T17" s="416"/>
      <c r="U17" s="433">
        <v>15980</v>
      </c>
      <c r="V17" s="416"/>
      <c r="W17" s="416"/>
      <c r="X17" s="416"/>
      <c r="Y17" s="416"/>
      <c r="Z17" s="416"/>
      <c r="AA17" s="416"/>
      <c r="AB17" s="416"/>
      <c r="AC17" s="416"/>
      <c r="AD17" s="416"/>
      <c r="AE17" s="416"/>
      <c r="AF17" s="416"/>
      <c r="AG17" s="416"/>
      <c r="AH17" s="416"/>
      <c r="AI17" s="416"/>
      <c r="AJ17" s="416"/>
      <c r="AK17" s="416"/>
      <c r="AL17" s="416"/>
      <c r="AM17" s="416"/>
      <c r="AN17" s="416"/>
      <c r="AO17" s="416"/>
      <c r="AP17" s="416"/>
      <c r="AQ17" s="416"/>
      <c r="AR17" s="416"/>
      <c r="AS17" s="416"/>
      <c r="AT17" s="416"/>
      <c r="AU17" s="416"/>
      <c r="AV17" s="416"/>
      <c r="AW17" s="416"/>
      <c r="AX17" s="416"/>
      <c r="AY17" s="416"/>
      <c r="AZ17" s="416"/>
      <c r="BA17" s="416"/>
      <c r="BB17" s="416"/>
      <c r="BC17" s="416"/>
      <c r="BD17" s="416"/>
      <c r="BE17" s="416"/>
      <c r="BF17" s="416"/>
      <c r="BG17" s="416"/>
      <c r="BH17" s="416"/>
      <c r="BI17" s="416"/>
      <c r="BJ17" s="416"/>
      <c r="BK17" s="416"/>
      <c r="BL17" s="416"/>
      <c r="BM17" s="416"/>
      <c r="BN17" s="416"/>
    </row>
    <row r="18" spans="1:66" s="3" customFormat="1" ht="30" customHeight="1">
      <c r="A18" s="90">
        <v>2012</v>
      </c>
      <c r="B18" s="48" t="s">
        <v>284</v>
      </c>
      <c r="C18" s="45">
        <v>3996000</v>
      </c>
      <c r="D18" s="30">
        <v>3143125</v>
      </c>
      <c r="E18" s="30">
        <v>0</v>
      </c>
      <c r="F18" s="33">
        <v>7139125</v>
      </c>
      <c r="G18" s="34">
        <v>93850</v>
      </c>
      <c r="H18" s="27">
        <v>0</v>
      </c>
      <c r="I18" s="29">
        <v>93850</v>
      </c>
      <c r="J18" s="396">
        <v>-7045275</v>
      </c>
      <c r="K18" s="448"/>
      <c r="L18" s="35">
        <v>305</v>
      </c>
      <c r="M18" s="27">
        <v>8482</v>
      </c>
      <c r="N18" s="27">
        <v>149449</v>
      </c>
      <c r="O18" s="33">
        <v>578</v>
      </c>
      <c r="P18" s="35">
        <f t="shared" si="0"/>
        <v>23099.262295081968</v>
      </c>
      <c r="Q18" s="27">
        <f t="shared" si="1"/>
        <v>830.61483140768689</v>
      </c>
      <c r="R18" s="27">
        <f t="shared" si="2"/>
        <v>47.141667056989341</v>
      </c>
      <c r="S18" s="33">
        <f t="shared" si="3"/>
        <v>12189.057093425605</v>
      </c>
      <c r="T18" s="416"/>
      <c r="U18" s="433">
        <v>0</v>
      </c>
      <c r="V18" s="416"/>
      <c r="W18" s="416"/>
      <c r="X18" s="416"/>
      <c r="Y18" s="416"/>
      <c r="Z18" s="416"/>
      <c r="AA18" s="416"/>
      <c r="AB18" s="416"/>
      <c r="AC18" s="416"/>
      <c r="AD18" s="416"/>
      <c r="AE18" s="416"/>
      <c r="AF18" s="416"/>
      <c r="AG18" s="416"/>
      <c r="AH18" s="416"/>
      <c r="AI18" s="416"/>
      <c r="AJ18" s="416"/>
      <c r="AK18" s="416"/>
      <c r="AL18" s="416"/>
      <c r="AM18" s="416"/>
      <c r="AN18" s="416"/>
      <c r="AO18" s="416"/>
      <c r="AP18" s="416"/>
      <c r="AQ18" s="416"/>
      <c r="AR18" s="416"/>
      <c r="AS18" s="416"/>
      <c r="AT18" s="416"/>
      <c r="AU18" s="416"/>
      <c r="AV18" s="416"/>
      <c r="AW18" s="416"/>
      <c r="AX18" s="416"/>
      <c r="AY18" s="416"/>
      <c r="AZ18" s="416"/>
      <c r="BA18" s="416"/>
      <c r="BB18" s="416"/>
      <c r="BC18" s="416"/>
      <c r="BD18" s="416"/>
      <c r="BE18" s="416"/>
      <c r="BF18" s="416"/>
      <c r="BG18" s="416"/>
      <c r="BH18" s="416"/>
      <c r="BI18" s="416"/>
      <c r="BJ18" s="416"/>
      <c r="BK18" s="416"/>
      <c r="BL18" s="416"/>
      <c r="BM18" s="416"/>
      <c r="BN18" s="416"/>
    </row>
    <row r="19" spans="1:66" s="3" customFormat="1" ht="30" customHeight="1">
      <c r="A19" s="90">
        <v>1011</v>
      </c>
      <c r="B19" s="48" t="s">
        <v>10</v>
      </c>
      <c r="C19" s="45">
        <v>0</v>
      </c>
      <c r="D19" s="30">
        <v>0</v>
      </c>
      <c r="E19" s="30">
        <v>1191951.2195121951</v>
      </c>
      <c r="F19" s="33">
        <v>1191951.2195121951</v>
      </c>
      <c r="G19" s="34">
        <v>0</v>
      </c>
      <c r="H19" s="27">
        <v>0</v>
      </c>
      <c r="I19" s="29">
        <v>0</v>
      </c>
      <c r="J19" s="172" t="s">
        <v>1696</v>
      </c>
      <c r="K19" s="448"/>
      <c r="L19" s="35"/>
      <c r="M19" s="27">
        <v>0</v>
      </c>
      <c r="N19" s="27">
        <v>149449</v>
      </c>
      <c r="O19" s="33">
        <v>576.21</v>
      </c>
      <c r="P19" s="35"/>
      <c r="Q19" s="27"/>
      <c r="R19" s="27">
        <f t="shared" si="2"/>
        <v>0</v>
      </c>
      <c r="S19" s="33">
        <f t="shared" si="3"/>
        <v>0</v>
      </c>
      <c r="T19" s="416"/>
      <c r="U19" s="433"/>
      <c r="V19" s="416"/>
      <c r="W19" s="416"/>
      <c r="X19" s="416"/>
      <c r="Y19" s="416"/>
      <c r="Z19" s="416"/>
      <c r="AA19" s="416"/>
      <c r="AB19" s="416"/>
      <c r="AC19" s="416"/>
      <c r="AD19" s="416"/>
      <c r="AE19" s="416"/>
      <c r="AF19" s="416"/>
      <c r="AG19" s="416"/>
      <c r="AH19" s="416"/>
      <c r="AI19" s="416"/>
      <c r="AJ19" s="416"/>
      <c r="AK19" s="416"/>
      <c r="AL19" s="416"/>
      <c r="AM19" s="416"/>
      <c r="AN19" s="416"/>
      <c r="AO19" s="416"/>
      <c r="AP19" s="416"/>
      <c r="AQ19" s="416"/>
      <c r="AR19" s="416"/>
      <c r="AS19" s="416"/>
      <c r="AT19" s="416"/>
      <c r="AU19" s="416"/>
      <c r="AV19" s="416"/>
      <c r="AW19" s="416"/>
      <c r="AX19" s="416"/>
      <c r="AY19" s="416"/>
      <c r="AZ19" s="416"/>
      <c r="BA19" s="416"/>
      <c r="BB19" s="416"/>
      <c r="BC19" s="416"/>
      <c r="BD19" s="416"/>
      <c r="BE19" s="416"/>
      <c r="BF19" s="416"/>
      <c r="BG19" s="416"/>
      <c r="BH19" s="416"/>
      <c r="BI19" s="416"/>
      <c r="BJ19" s="416"/>
      <c r="BK19" s="416"/>
      <c r="BL19" s="416"/>
      <c r="BM19" s="416"/>
      <c r="BN19" s="416"/>
    </row>
    <row r="20" spans="1:66" s="3" customFormat="1" ht="30" customHeight="1">
      <c r="A20" s="90">
        <v>2010</v>
      </c>
      <c r="B20" s="48" t="s">
        <v>282</v>
      </c>
      <c r="C20" s="45">
        <v>0</v>
      </c>
      <c r="D20" s="30">
        <v>269335</v>
      </c>
      <c r="E20" s="30">
        <v>0</v>
      </c>
      <c r="F20" s="33">
        <v>269335</v>
      </c>
      <c r="G20" s="34">
        <v>0</v>
      </c>
      <c r="H20" s="27">
        <v>0</v>
      </c>
      <c r="I20" s="29">
        <v>0</v>
      </c>
      <c r="J20" s="396">
        <v>-269335</v>
      </c>
      <c r="K20" s="448"/>
      <c r="L20" s="35">
        <v>365</v>
      </c>
      <c r="M20" s="27">
        <v>1189</v>
      </c>
      <c r="N20" s="27">
        <v>149449</v>
      </c>
      <c r="O20" s="33">
        <v>509.76</v>
      </c>
      <c r="P20" s="35">
        <f t="shared" si="0"/>
        <v>737.90410958904113</v>
      </c>
      <c r="Q20" s="27">
        <f t="shared" si="1"/>
        <v>226.52228763666946</v>
      </c>
      <c r="R20" s="27">
        <f t="shared" si="2"/>
        <v>1.8021866991415132</v>
      </c>
      <c r="S20" s="33">
        <f t="shared" si="3"/>
        <v>528.35648148148152</v>
      </c>
      <c r="T20" s="416"/>
      <c r="U20" s="433">
        <v>0</v>
      </c>
      <c r="V20" s="416"/>
      <c r="W20" s="416"/>
      <c r="X20" s="416"/>
      <c r="Y20" s="416"/>
      <c r="Z20" s="416"/>
      <c r="AA20" s="416"/>
      <c r="AB20" s="416"/>
      <c r="AC20" s="416"/>
      <c r="AD20" s="416"/>
      <c r="AE20" s="416"/>
      <c r="AF20" s="416"/>
      <c r="AG20" s="416"/>
      <c r="AH20" s="416"/>
      <c r="AI20" s="416"/>
      <c r="AJ20" s="416"/>
      <c r="AK20" s="416"/>
      <c r="AL20" s="416"/>
      <c r="AM20" s="416"/>
      <c r="AN20" s="416"/>
      <c r="AO20" s="416"/>
      <c r="AP20" s="416"/>
      <c r="AQ20" s="416"/>
      <c r="AR20" s="416"/>
      <c r="AS20" s="416"/>
      <c r="AT20" s="416"/>
      <c r="AU20" s="416"/>
      <c r="AV20" s="416"/>
      <c r="AW20" s="416"/>
      <c r="AX20" s="416"/>
      <c r="AY20" s="416"/>
      <c r="AZ20" s="416"/>
      <c r="BA20" s="416"/>
      <c r="BB20" s="416"/>
      <c r="BC20" s="416"/>
      <c r="BD20" s="416"/>
      <c r="BE20" s="416"/>
      <c r="BF20" s="416"/>
      <c r="BG20" s="416"/>
      <c r="BH20" s="416"/>
      <c r="BI20" s="416"/>
      <c r="BJ20" s="416"/>
      <c r="BK20" s="416"/>
      <c r="BL20" s="416"/>
      <c r="BM20" s="416"/>
      <c r="BN20" s="416"/>
    </row>
    <row r="21" spans="1:66" s="3" customFormat="1" ht="30" customHeight="1">
      <c r="A21" s="90">
        <v>1012</v>
      </c>
      <c r="B21" s="48" t="s">
        <v>278</v>
      </c>
      <c r="C21" s="45">
        <v>638402</v>
      </c>
      <c r="D21" s="30">
        <v>686082</v>
      </c>
      <c r="E21" s="30">
        <v>1446212.7659574468</v>
      </c>
      <c r="F21" s="33">
        <v>2770696.7659574468</v>
      </c>
      <c r="G21" s="34">
        <v>0</v>
      </c>
      <c r="H21" s="27">
        <v>0</v>
      </c>
      <c r="I21" s="29">
        <v>0</v>
      </c>
      <c r="J21" s="396">
        <v>-2770696.7659574468</v>
      </c>
      <c r="K21" s="448"/>
      <c r="L21" s="35">
        <v>359</v>
      </c>
      <c r="M21" s="27">
        <v>3262</v>
      </c>
      <c r="N21" s="27">
        <v>149449</v>
      </c>
      <c r="O21" s="33">
        <v>509.52</v>
      </c>
      <c r="P21" s="35">
        <f t="shared" si="0"/>
        <v>7717.8182895750606</v>
      </c>
      <c r="Q21" s="27">
        <f t="shared" si="1"/>
        <v>849.3858877858512</v>
      </c>
      <c r="R21" s="27">
        <f t="shared" si="2"/>
        <v>18.539413217602306</v>
      </c>
      <c r="S21" s="33">
        <f t="shared" si="3"/>
        <v>5437.8567395930422</v>
      </c>
      <c r="T21" s="416"/>
      <c r="U21" s="433">
        <v>0</v>
      </c>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6"/>
      <c r="AU21" s="416"/>
      <c r="AV21" s="416"/>
      <c r="AW21" s="416"/>
      <c r="AX21" s="416"/>
      <c r="AY21" s="416"/>
      <c r="AZ21" s="416"/>
      <c r="BA21" s="416"/>
      <c r="BB21" s="416"/>
      <c r="BC21" s="416"/>
      <c r="BD21" s="416"/>
      <c r="BE21" s="416"/>
      <c r="BF21" s="416"/>
      <c r="BG21" s="416"/>
      <c r="BH21" s="416"/>
      <c r="BI21" s="416"/>
      <c r="BJ21" s="416"/>
      <c r="BK21" s="416"/>
      <c r="BL21" s="416"/>
      <c r="BM21" s="416"/>
      <c r="BN21" s="416"/>
    </row>
    <row r="22" spans="1:66" s="3" customFormat="1" ht="30" customHeight="1">
      <c r="A22" s="91">
        <v>2005</v>
      </c>
      <c r="B22" s="50" t="s">
        <v>148</v>
      </c>
      <c r="C22" s="45">
        <v>0</v>
      </c>
      <c r="D22" s="30">
        <v>0</v>
      </c>
      <c r="E22" s="30">
        <v>3529117.6470588236</v>
      </c>
      <c r="F22" s="33">
        <v>3529117.6470588236</v>
      </c>
      <c r="G22" s="34">
        <v>0</v>
      </c>
      <c r="H22" s="27">
        <v>0</v>
      </c>
      <c r="I22" s="29">
        <v>0</v>
      </c>
      <c r="J22" s="396">
        <v>-3529117.6470588236</v>
      </c>
      <c r="K22" s="448"/>
      <c r="L22" s="35">
        <v>365</v>
      </c>
      <c r="M22" s="27">
        <v>840</v>
      </c>
      <c r="N22" s="27">
        <v>149449</v>
      </c>
      <c r="O22" s="33">
        <v>504.58</v>
      </c>
      <c r="P22" s="35">
        <f t="shared" si="0"/>
        <v>9668.8154713940366</v>
      </c>
      <c r="Q22" s="27">
        <f t="shared" si="1"/>
        <v>4201.3305322128854</v>
      </c>
      <c r="R22" s="27">
        <f t="shared" si="2"/>
        <v>23.614193785564463</v>
      </c>
      <c r="S22" s="33">
        <f t="shared" si="3"/>
        <v>6994.1687087455384</v>
      </c>
      <c r="T22" s="416"/>
      <c r="U22" s="433">
        <v>0</v>
      </c>
      <c r="V22" s="416"/>
      <c r="W22" s="416"/>
      <c r="X22" s="416"/>
      <c r="Y22" s="416"/>
      <c r="Z22" s="416"/>
      <c r="AA22" s="416"/>
      <c r="AB22" s="416"/>
      <c r="AC22" s="416"/>
      <c r="AD22" s="416"/>
      <c r="AE22" s="416"/>
      <c r="AF22" s="416"/>
      <c r="AG22" s="416"/>
      <c r="AH22" s="416"/>
      <c r="AI22" s="416"/>
      <c r="AJ22" s="416"/>
      <c r="AK22" s="416"/>
      <c r="AL22" s="416"/>
      <c r="AM22" s="416"/>
      <c r="AN22" s="416"/>
      <c r="AO22" s="416"/>
      <c r="AP22" s="416"/>
      <c r="AQ22" s="416"/>
      <c r="AR22" s="416"/>
      <c r="AS22" s="416"/>
      <c r="AT22" s="416"/>
      <c r="AU22" s="416"/>
      <c r="AV22" s="416"/>
      <c r="AW22" s="416"/>
      <c r="AX22" s="416"/>
      <c r="AY22" s="416"/>
      <c r="AZ22" s="416"/>
      <c r="BA22" s="416"/>
      <c r="BB22" s="416"/>
      <c r="BC22" s="416"/>
      <c r="BD22" s="416"/>
      <c r="BE22" s="416"/>
      <c r="BF22" s="416"/>
      <c r="BG22" s="416"/>
      <c r="BH22" s="416"/>
      <c r="BI22" s="416"/>
      <c r="BJ22" s="416"/>
      <c r="BK22" s="416"/>
      <c r="BL22" s="416"/>
      <c r="BM22" s="416"/>
      <c r="BN22" s="416"/>
    </row>
    <row r="23" spans="1:66" s="3" customFormat="1" ht="30" customHeight="1">
      <c r="A23" s="90">
        <v>2007</v>
      </c>
      <c r="B23" s="48" t="s">
        <v>108</v>
      </c>
      <c r="C23" s="45">
        <v>5072402</v>
      </c>
      <c r="D23" s="30">
        <v>436500</v>
      </c>
      <c r="E23" s="30">
        <v>5461909.0909090908</v>
      </c>
      <c r="F23" s="33">
        <v>10970811.09090909</v>
      </c>
      <c r="G23" s="34">
        <v>136490</v>
      </c>
      <c r="H23" s="27">
        <v>177130</v>
      </c>
      <c r="I23" s="29">
        <v>313620</v>
      </c>
      <c r="J23" s="396">
        <v>-10657191.09090909</v>
      </c>
      <c r="K23" s="448"/>
      <c r="L23" s="35">
        <v>308</v>
      </c>
      <c r="M23" s="27">
        <v>12775</v>
      </c>
      <c r="N23" s="27">
        <v>149449</v>
      </c>
      <c r="O23" s="33">
        <v>499.54</v>
      </c>
      <c r="P23" s="35">
        <f t="shared" si="0"/>
        <v>34601.269775678862</v>
      </c>
      <c r="Q23" s="27">
        <f t="shared" si="1"/>
        <v>834.22239459170953</v>
      </c>
      <c r="R23" s="27">
        <f t="shared" si="2"/>
        <v>71.309885585779028</v>
      </c>
      <c r="S23" s="33">
        <f t="shared" si="3"/>
        <v>21334.009470531066</v>
      </c>
      <c r="T23" s="416"/>
      <c r="U23" s="433">
        <v>0</v>
      </c>
      <c r="V23" s="416"/>
      <c r="W23" s="416"/>
      <c r="X23" s="416"/>
      <c r="Y23" s="416"/>
      <c r="Z23" s="416"/>
      <c r="AA23" s="416"/>
      <c r="AB23" s="416"/>
      <c r="AC23" s="416"/>
      <c r="AD23" s="416"/>
      <c r="AE23" s="416"/>
      <c r="AF23" s="416"/>
      <c r="AG23" s="416"/>
      <c r="AH23" s="416"/>
      <c r="AI23" s="416"/>
      <c r="AJ23" s="416"/>
      <c r="AK23" s="416"/>
      <c r="AL23" s="416"/>
      <c r="AM23" s="416"/>
      <c r="AN23" s="416"/>
      <c r="AO23" s="416"/>
      <c r="AP23" s="416"/>
      <c r="AQ23" s="416"/>
      <c r="AR23" s="416"/>
      <c r="AS23" s="416"/>
      <c r="AT23" s="416"/>
      <c r="AU23" s="416"/>
      <c r="AV23" s="416"/>
      <c r="AW23" s="416"/>
      <c r="AX23" s="416"/>
      <c r="AY23" s="416"/>
      <c r="AZ23" s="416"/>
      <c r="BA23" s="416"/>
      <c r="BB23" s="416"/>
      <c r="BC23" s="416"/>
      <c r="BD23" s="416"/>
      <c r="BE23" s="416"/>
      <c r="BF23" s="416"/>
      <c r="BG23" s="416"/>
      <c r="BH23" s="416"/>
      <c r="BI23" s="416"/>
      <c r="BJ23" s="416"/>
      <c r="BK23" s="416"/>
      <c r="BL23" s="416"/>
      <c r="BM23" s="416"/>
      <c r="BN23" s="416"/>
    </row>
    <row r="24" spans="1:66" s="3" customFormat="1" ht="30" customHeight="1">
      <c r="A24" s="90">
        <v>3004</v>
      </c>
      <c r="B24" s="48" t="s">
        <v>290</v>
      </c>
      <c r="C24" s="45">
        <v>0</v>
      </c>
      <c r="D24" s="30">
        <v>35200</v>
      </c>
      <c r="E24" s="30">
        <v>2450921.0526315789</v>
      </c>
      <c r="F24" s="33">
        <v>2486121.0526315789</v>
      </c>
      <c r="G24" s="34">
        <v>0</v>
      </c>
      <c r="H24" s="27">
        <v>0</v>
      </c>
      <c r="I24" s="29">
        <v>0</v>
      </c>
      <c r="J24" s="396">
        <v>-2486121.0526315789</v>
      </c>
      <c r="K24" s="448"/>
      <c r="L24" s="35">
        <v>365</v>
      </c>
      <c r="M24" s="27">
        <v>4200</v>
      </c>
      <c r="N24" s="27">
        <v>149449</v>
      </c>
      <c r="O24" s="33">
        <v>492.71</v>
      </c>
      <c r="P24" s="35">
        <f t="shared" si="0"/>
        <v>6811.2905551550102</v>
      </c>
      <c r="Q24" s="27">
        <f t="shared" si="1"/>
        <v>591.93358395989969</v>
      </c>
      <c r="R24" s="27">
        <f t="shared" si="2"/>
        <v>16.635247158773755</v>
      </c>
      <c r="S24" s="33">
        <f t="shared" si="3"/>
        <v>5045.8100152860279</v>
      </c>
      <c r="T24" s="416"/>
      <c r="U24" s="433">
        <v>103600</v>
      </c>
      <c r="V24" s="416"/>
      <c r="W24" s="416"/>
      <c r="X24" s="416"/>
      <c r="Y24" s="416"/>
      <c r="Z24" s="416"/>
      <c r="AA24" s="416"/>
      <c r="AB24" s="416"/>
      <c r="AC24" s="416"/>
      <c r="AD24" s="416"/>
      <c r="AE24" s="416"/>
      <c r="AF24" s="416"/>
      <c r="AG24" s="416"/>
      <c r="AH24" s="416"/>
      <c r="AI24" s="416"/>
      <c r="AJ24" s="416"/>
      <c r="AK24" s="416"/>
      <c r="AL24" s="416"/>
      <c r="AM24" s="416"/>
      <c r="AN24" s="416"/>
      <c r="AO24" s="416"/>
      <c r="AP24" s="416"/>
      <c r="AQ24" s="416"/>
      <c r="AR24" s="416"/>
      <c r="AS24" s="416"/>
      <c r="AT24" s="416"/>
      <c r="AU24" s="416"/>
      <c r="AV24" s="416"/>
      <c r="AW24" s="416"/>
      <c r="AX24" s="416"/>
      <c r="AY24" s="416"/>
      <c r="AZ24" s="416"/>
      <c r="BA24" s="416"/>
      <c r="BB24" s="416"/>
      <c r="BC24" s="416"/>
      <c r="BD24" s="416"/>
      <c r="BE24" s="416"/>
      <c r="BF24" s="416"/>
      <c r="BG24" s="416"/>
      <c r="BH24" s="416"/>
      <c r="BI24" s="416"/>
      <c r="BJ24" s="416"/>
      <c r="BK24" s="416"/>
      <c r="BL24" s="416"/>
      <c r="BM24" s="416"/>
      <c r="BN24" s="416"/>
    </row>
    <row r="25" spans="1:66" s="3" customFormat="1" ht="30" customHeight="1">
      <c r="A25" s="90">
        <v>2009</v>
      </c>
      <c r="B25" s="48" t="s">
        <v>281</v>
      </c>
      <c r="C25" s="45">
        <v>0</v>
      </c>
      <c r="D25" s="30">
        <v>0</v>
      </c>
      <c r="E25" s="30">
        <v>2348588.2352941176</v>
      </c>
      <c r="F25" s="33">
        <v>2348588.2352941176</v>
      </c>
      <c r="G25" s="34">
        <v>0</v>
      </c>
      <c r="H25" s="27">
        <v>0</v>
      </c>
      <c r="I25" s="29">
        <v>0</v>
      </c>
      <c r="J25" s="396">
        <v>-2348588.2352941176</v>
      </c>
      <c r="K25" s="448"/>
      <c r="L25" s="35">
        <v>366</v>
      </c>
      <c r="M25" s="27">
        <v>2830</v>
      </c>
      <c r="N25" s="27">
        <v>149449</v>
      </c>
      <c r="O25" s="33">
        <v>470.66</v>
      </c>
      <c r="P25" s="35">
        <f t="shared" si="0"/>
        <v>6416.9077467052393</v>
      </c>
      <c r="Q25" s="27">
        <f t="shared" si="1"/>
        <v>829.8898357929744</v>
      </c>
      <c r="R25" s="27">
        <f t="shared" si="2"/>
        <v>15.714981266479652</v>
      </c>
      <c r="S25" s="33">
        <f t="shared" si="3"/>
        <v>4989.9890266734319</v>
      </c>
      <c r="T25" s="416"/>
      <c r="U25" s="433">
        <v>0</v>
      </c>
      <c r="V25" s="416"/>
      <c r="W25" s="416"/>
      <c r="X25" s="416"/>
      <c r="Y25" s="416"/>
      <c r="Z25" s="416"/>
      <c r="AA25" s="416"/>
      <c r="AB25" s="416"/>
      <c r="AC25" s="416"/>
      <c r="AD25" s="416"/>
      <c r="AE25" s="416"/>
      <c r="AF25" s="416"/>
      <c r="AG25" s="416"/>
      <c r="AH25" s="416"/>
      <c r="AI25" s="416"/>
      <c r="AJ25" s="416"/>
      <c r="AK25" s="416"/>
      <c r="AL25" s="416"/>
      <c r="AM25" s="416"/>
      <c r="AN25" s="416"/>
      <c r="AO25" s="416"/>
      <c r="AP25" s="416"/>
      <c r="AQ25" s="416"/>
      <c r="AR25" s="416"/>
      <c r="AS25" s="416"/>
      <c r="AT25" s="416"/>
      <c r="AU25" s="416"/>
      <c r="AV25" s="416"/>
      <c r="AW25" s="416"/>
      <c r="AX25" s="416"/>
      <c r="AY25" s="416"/>
      <c r="AZ25" s="416"/>
      <c r="BA25" s="416"/>
      <c r="BB25" s="416"/>
      <c r="BC25" s="416"/>
      <c r="BD25" s="416"/>
      <c r="BE25" s="416"/>
      <c r="BF25" s="416"/>
      <c r="BG25" s="416"/>
      <c r="BH25" s="416"/>
      <c r="BI25" s="416"/>
      <c r="BJ25" s="416"/>
      <c r="BK25" s="416"/>
      <c r="BL25" s="416"/>
      <c r="BM25" s="416"/>
      <c r="BN25" s="416"/>
    </row>
    <row r="26" spans="1:66" s="3" customFormat="1" ht="30" customHeight="1">
      <c r="A26" s="90">
        <v>4004</v>
      </c>
      <c r="B26" s="48" t="s">
        <v>292</v>
      </c>
      <c r="C26" s="45">
        <v>4191010</v>
      </c>
      <c r="D26" s="30">
        <v>1208089</v>
      </c>
      <c r="E26" s="30">
        <v>0</v>
      </c>
      <c r="F26" s="33">
        <v>5399099</v>
      </c>
      <c r="G26" s="34">
        <v>32290</v>
      </c>
      <c r="H26" s="27">
        <v>0</v>
      </c>
      <c r="I26" s="29">
        <v>32290</v>
      </c>
      <c r="J26" s="396">
        <v>-5366809</v>
      </c>
      <c r="K26" s="448"/>
      <c r="L26" s="35">
        <v>359</v>
      </c>
      <c r="M26" s="27">
        <v>3702</v>
      </c>
      <c r="N26" s="27">
        <v>149449</v>
      </c>
      <c r="O26" s="33">
        <v>454</v>
      </c>
      <c r="P26" s="35">
        <f t="shared" si="0"/>
        <v>14949.328690807799</v>
      </c>
      <c r="Q26" s="27">
        <f t="shared" si="1"/>
        <v>1449.7052944354402</v>
      </c>
      <c r="R26" s="27">
        <f t="shared" si="2"/>
        <v>35.910638411765888</v>
      </c>
      <c r="S26" s="33">
        <f t="shared" si="3"/>
        <v>11821.165198237886</v>
      </c>
      <c r="T26" s="416"/>
      <c r="U26" s="433">
        <v>0</v>
      </c>
      <c r="V26" s="416"/>
      <c r="W26" s="416"/>
      <c r="X26" s="416"/>
      <c r="Y26" s="416"/>
      <c r="Z26" s="416"/>
      <c r="AA26" s="416"/>
      <c r="AB26" s="416"/>
      <c r="AC26" s="416"/>
      <c r="AD26" s="416"/>
      <c r="AE26" s="416"/>
      <c r="AF26" s="416"/>
      <c r="AG26" s="416"/>
      <c r="AH26" s="416"/>
      <c r="AI26" s="416"/>
      <c r="AJ26" s="416"/>
      <c r="AK26" s="416"/>
      <c r="AL26" s="416"/>
      <c r="AM26" s="416"/>
      <c r="AN26" s="416"/>
      <c r="AO26" s="416"/>
      <c r="AP26" s="416"/>
      <c r="AQ26" s="416"/>
      <c r="AR26" s="416"/>
      <c r="AS26" s="416"/>
      <c r="AT26" s="416"/>
      <c r="AU26" s="416"/>
      <c r="AV26" s="416"/>
      <c r="AW26" s="416"/>
      <c r="AX26" s="416"/>
      <c r="AY26" s="416"/>
      <c r="AZ26" s="416"/>
      <c r="BA26" s="416"/>
      <c r="BB26" s="416"/>
      <c r="BC26" s="416"/>
      <c r="BD26" s="416"/>
      <c r="BE26" s="416"/>
      <c r="BF26" s="416"/>
      <c r="BG26" s="416"/>
      <c r="BH26" s="416"/>
      <c r="BI26" s="416"/>
      <c r="BJ26" s="416"/>
      <c r="BK26" s="416"/>
      <c r="BL26" s="416"/>
      <c r="BM26" s="416"/>
      <c r="BN26" s="416"/>
    </row>
    <row r="27" spans="1:66" s="3" customFormat="1" ht="30" customHeight="1">
      <c r="A27" s="90">
        <v>3005</v>
      </c>
      <c r="B27" s="48" t="s">
        <v>291</v>
      </c>
      <c r="C27" s="45">
        <v>0</v>
      </c>
      <c r="D27" s="30">
        <v>83600</v>
      </c>
      <c r="E27" s="30">
        <v>2043078.9473684211</v>
      </c>
      <c r="F27" s="33">
        <v>2126678.9473684211</v>
      </c>
      <c r="G27" s="34">
        <v>0</v>
      </c>
      <c r="H27" s="27">
        <v>0</v>
      </c>
      <c r="I27" s="29">
        <v>0</v>
      </c>
      <c r="J27" s="396">
        <v>-2126678.9473684211</v>
      </c>
      <c r="K27" s="448"/>
      <c r="L27" s="35">
        <v>365</v>
      </c>
      <c r="M27" s="27">
        <v>7159</v>
      </c>
      <c r="N27" s="27">
        <v>149449</v>
      </c>
      <c r="O27" s="33">
        <v>450</v>
      </c>
      <c r="P27" s="35">
        <f t="shared" si="0"/>
        <v>5826.517664023072</v>
      </c>
      <c r="Q27" s="27">
        <f t="shared" si="1"/>
        <v>297.06368869512795</v>
      </c>
      <c r="R27" s="27">
        <f t="shared" si="2"/>
        <v>14.230131666109651</v>
      </c>
      <c r="S27" s="33">
        <f t="shared" si="3"/>
        <v>4725.9532163742688</v>
      </c>
      <c r="T27" s="416"/>
      <c r="U27" s="433">
        <v>667060</v>
      </c>
      <c r="V27" s="416"/>
      <c r="W27" s="416"/>
      <c r="X27" s="416"/>
      <c r="Y27" s="416"/>
      <c r="Z27" s="416"/>
      <c r="AA27" s="416"/>
      <c r="AB27" s="416"/>
      <c r="AC27" s="416"/>
      <c r="AD27" s="416"/>
      <c r="AE27" s="416"/>
      <c r="AF27" s="416"/>
      <c r="AG27" s="416"/>
      <c r="AH27" s="416"/>
      <c r="AI27" s="416"/>
      <c r="AJ27" s="416"/>
      <c r="AK27" s="416"/>
      <c r="AL27" s="416"/>
      <c r="AM27" s="416"/>
      <c r="AN27" s="416"/>
      <c r="AO27" s="416"/>
      <c r="AP27" s="416"/>
      <c r="AQ27" s="416"/>
      <c r="AR27" s="416"/>
      <c r="AS27" s="416"/>
      <c r="AT27" s="416"/>
      <c r="AU27" s="416"/>
      <c r="AV27" s="416"/>
      <c r="AW27" s="416"/>
      <c r="AX27" s="416"/>
      <c r="AY27" s="416"/>
      <c r="AZ27" s="416"/>
      <c r="BA27" s="416"/>
      <c r="BB27" s="416"/>
      <c r="BC27" s="416"/>
      <c r="BD27" s="416"/>
      <c r="BE27" s="416"/>
      <c r="BF27" s="416"/>
      <c r="BG27" s="416"/>
      <c r="BH27" s="416"/>
      <c r="BI27" s="416"/>
      <c r="BJ27" s="416"/>
      <c r="BK27" s="416"/>
      <c r="BL27" s="416"/>
      <c r="BM27" s="416"/>
      <c r="BN27" s="416"/>
    </row>
    <row r="28" spans="1:66" s="3" customFormat="1" ht="30" customHeight="1">
      <c r="A28" s="90">
        <v>2008</v>
      </c>
      <c r="B28" s="48" t="s">
        <v>280</v>
      </c>
      <c r="C28" s="45">
        <v>0</v>
      </c>
      <c r="D28" s="30">
        <v>0</v>
      </c>
      <c r="E28" s="30">
        <v>0</v>
      </c>
      <c r="F28" s="33">
        <v>0</v>
      </c>
      <c r="G28" s="34">
        <v>0</v>
      </c>
      <c r="H28" s="27">
        <v>0</v>
      </c>
      <c r="I28" s="29">
        <v>0</v>
      </c>
      <c r="J28" s="396">
        <v>0</v>
      </c>
      <c r="K28" s="448"/>
      <c r="L28" s="35">
        <v>244</v>
      </c>
      <c r="M28" s="27">
        <v>4198</v>
      </c>
      <c r="N28" s="27">
        <v>149449</v>
      </c>
      <c r="O28" s="33">
        <v>446.7</v>
      </c>
      <c r="P28" s="35">
        <f t="shared" si="0"/>
        <v>0</v>
      </c>
      <c r="Q28" s="27">
        <f t="shared" si="1"/>
        <v>0</v>
      </c>
      <c r="R28" s="27">
        <f t="shared" si="2"/>
        <v>0</v>
      </c>
      <c r="S28" s="33">
        <f t="shared" si="3"/>
        <v>0</v>
      </c>
      <c r="T28" s="416"/>
      <c r="U28" s="433">
        <v>2890</v>
      </c>
      <c r="V28" s="416"/>
      <c r="W28" s="416"/>
      <c r="X28" s="416"/>
      <c r="Y28" s="416"/>
      <c r="Z28" s="416"/>
      <c r="AA28" s="416"/>
      <c r="AB28" s="416"/>
      <c r="AC28" s="416"/>
      <c r="AD28" s="416"/>
      <c r="AE28" s="416"/>
      <c r="AF28" s="416"/>
      <c r="AG28" s="416"/>
      <c r="AH28" s="416"/>
      <c r="AI28" s="416"/>
      <c r="AJ28" s="416"/>
      <c r="AK28" s="416"/>
      <c r="AL28" s="416"/>
      <c r="AM28" s="416"/>
      <c r="AN28" s="416"/>
      <c r="AO28" s="416"/>
      <c r="AP28" s="416"/>
      <c r="AQ28" s="416"/>
      <c r="AR28" s="416"/>
      <c r="AS28" s="416"/>
      <c r="AT28" s="416"/>
      <c r="AU28" s="416"/>
      <c r="AV28" s="416"/>
      <c r="AW28" s="416"/>
      <c r="AX28" s="416"/>
      <c r="AY28" s="416"/>
      <c r="AZ28" s="416"/>
      <c r="BA28" s="416"/>
      <c r="BB28" s="416"/>
      <c r="BC28" s="416"/>
      <c r="BD28" s="416"/>
      <c r="BE28" s="416"/>
      <c r="BF28" s="416"/>
      <c r="BG28" s="416"/>
      <c r="BH28" s="416"/>
      <c r="BI28" s="416"/>
      <c r="BJ28" s="416"/>
      <c r="BK28" s="416"/>
      <c r="BL28" s="416"/>
      <c r="BM28" s="416"/>
      <c r="BN28" s="416"/>
    </row>
    <row r="29" spans="1:66" s="3" customFormat="1" ht="30" customHeight="1">
      <c r="A29" s="90">
        <v>3002</v>
      </c>
      <c r="B29" s="48" t="s">
        <v>397</v>
      </c>
      <c r="C29" s="45">
        <v>0</v>
      </c>
      <c r="D29" s="30">
        <v>132000</v>
      </c>
      <c r="E29" s="30">
        <v>2760526.3157894737</v>
      </c>
      <c r="F29" s="33">
        <v>2892526.3157894737</v>
      </c>
      <c r="G29" s="34">
        <v>0</v>
      </c>
      <c r="H29" s="27">
        <v>0</v>
      </c>
      <c r="I29" s="29">
        <v>0</v>
      </c>
      <c r="J29" s="396">
        <v>-2892526.3157894737</v>
      </c>
      <c r="K29" s="448"/>
      <c r="L29" s="35">
        <v>365</v>
      </c>
      <c r="M29" s="27">
        <v>8065</v>
      </c>
      <c r="N29" s="27">
        <v>149449</v>
      </c>
      <c r="O29" s="33">
        <v>440</v>
      </c>
      <c r="P29" s="35">
        <f t="shared" si="0"/>
        <v>7924.7296322999282</v>
      </c>
      <c r="Q29" s="27">
        <f t="shared" si="1"/>
        <v>358.65174405325155</v>
      </c>
      <c r="R29" s="27">
        <f t="shared" si="2"/>
        <v>19.354604686478154</v>
      </c>
      <c r="S29" s="33">
        <f t="shared" si="3"/>
        <v>6573.923444976077</v>
      </c>
      <c r="T29" s="416"/>
      <c r="U29" s="433">
        <v>403720</v>
      </c>
      <c r="V29" s="416"/>
      <c r="W29" s="416"/>
      <c r="X29" s="416"/>
      <c r="Y29" s="416"/>
      <c r="Z29" s="416"/>
      <c r="AA29" s="416"/>
      <c r="AB29" s="416"/>
      <c r="AC29" s="416"/>
      <c r="AD29" s="416"/>
      <c r="AE29" s="416"/>
      <c r="AF29" s="416"/>
      <c r="AG29" s="416"/>
      <c r="AH29" s="416"/>
      <c r="AI29" s="416"/>
      <c r="AJ29" s="416"/>
      <c r="AK29" s="416"/>
      <c r="AL29" s="416"/>
      <c r="AM29" s="416"/>
      <c r="AN29" s="416"/>
      <c r="AO29" s="416"/>
      <c r="AP29" s="416"/>
      <c r="AQ29" s="416"/>
      <c r="AR29" s="416"/>
      <c r="AS29" s="416"/>
      <c r="AT29" s="416"/>
      <c r="AU29" s="416"/>
      <c r="AV29" s="416"/>
      <c r="AW29" s="416"/>
      <c r="AX29" s="416"/>
      <c r="AY29" s="416"/>
      <c r="AZ29" s="416"/>
      <c r="BA29" s="416"/>
      <c r="BB29" s="416"/>
      <c r="BC29" s="416"/>
      <c r="BD29" s="416"/>
      <c r="BE29" s="416"/>
      <c r="BF29" s="416"/>
      <c r="BG29" s="416"/>
      <c r="BH29" s="416"/>
      <c r="BI29" s="416"/>
      <c r="BJ29" s="416"/>
      <c r="BK29" s="416"/>
      <c r="BL29" s="416"/>
      <c r="BM29" s="416"/>
      <c r="BN29" s="416"/>
    </row>
    <row r="30" spans="1:66" s="3" customFormat="1" ht="30" customHeight="1">
      <c r="A30" s="90">
        <v>2016</v>
      </c>
      <c r="B30" s="48" t="s">
        <v>287</v>
      </c>
      <c r="C30" s="45">
        <v>0</v>
      </c>
      <c r="D30" s="30">
        <v>0</v>
      </c>
      <c r="E30" s="30">
        <v>0</v>
      </c>
      <c r="F30" s="33">
        <v>0</v>
      </c>
      <c r="G30" s="34">
        <v>0</v>
      </c>
      <c r="H30" s="27">
        <v>0</v>
      </c>
      <c r="I30" s="29">
        <v>0</v>
      </c>
      <c r="J30" s="396">
        <v>0</v>
      </c>
      <c r="K30" s="448"/>
      <c r="L30" s="35">
        <v>365</v>
      </c>
      <c r="M30" s="27">
        <v>3578</v>
      </c>
      <c r="N30" s="27">
        <v>149449</v>
      </c>
      <c r="O30" s="33">
        <v>430</v>
      </c>
      <c r="P30" s="35">
        <f t="shared" si="0"/>
        <v>0</v>
      </c>
      <c r="Q30" s="27">
        <f t="shared" si="1"/>
        <v>0</v>
      </c>
      <c r="R30" s="27">
        <f t="shared" si="2"/>
        <v>0</v>
      </c>
      <c r="S30" s="33">
        <f t="shared" si="3"/>
        <v>0</v>
      </c>
      <c r="T30" s="416"/>
      <c r="U30" s="433">
        <v>152375</v>
      </c>
      <c r="V30" s="416"/>
      <c r="W30" s="416"/>
      <c r="X30" s="416"/>
      <c r="Y30" s="416"/>
      <c r="Z30" s="416"/>
      <c r="AA30" s="416"/>
      <c r="AB30" s="416"/>
      <c r="AC30" s="416"/>
      <c r="AD30" s="416"/>
      <c r="AE30" s="416"/>
      <c r="AF30" s="416"/>
      <c r="AG30" s="416"/>
      <c r="AH30" s="416"/>
      <c r="AI30" s="416"/>
      <c r="AJ30" s="416"/>
      <c r="AK30" s="416"/>
      <c r="AL30" s="416"/>
      <c r="AM30" s="416"/>
      <c r="AN30" s="416"/>
      <c r="AO30" s="416"/>
      <c r="AP30" s="416"/>
      <c r="AQ30" s="416"/>
      <c r="AR30" s="416"/>
      <c r="AS30" s="416"/>
      <c r="AT30" s="416"/>
      <c r="AU30" s="416"/>
      <c r="AV30" s="416"/>
      <c r="AW30" s="416"/>
      <c r="AX30" s="416"/>
      <c r="AY30" s="416"/>
      <c r="AZ30" s="416"/>
      <c r="BA30" s="416"/>
      <c r="BB30" s="416"/>
      <c r="BC30" s="416"/>
      <c r="BD30" s="416"/>
      <c r="BE30" s="416"/>
      <c r="BF30" s="416"/>
      <c r="BG30" s="416"/>
      <c r="BH30" s="416"/>
      <c r="BI30" s="416"/>
      <c r="BJ30" s="416"/>
      <c r="BK30" s="416"/>
      <c r="BL30" s="416"/>
      <c r="BM30" s="416"/>
      <c r="BN30" s="416"/>
    </row>
    <row r="31" spans="1:66" s="3" customFormat="1" ht="30" customHeight="1">
      <c r="A31" s="90">
        <v>2006</v>
      </c>
      <c r="B31" s="48" t="s">
        <v>107</v>
      </c>
      <c r="C31" s="45">
        <v>638402</v>
      </c>
      <c r="D31" s="30">
        <v>0</v>
      </c>
      <c r="E31" s="30">
        <v>0</v>
      </c>
      <c r="F31" s="33">
        <v>638402</v>
      </c>
      <c r="G31" s="34">
        <v>0</v>
      </c>
      <c r="H31" s="27">
        <v>0</v>
      </c>
      <c r="I31" s="29">
        <v>0</v>
      </c>
      <c r="J31" s="396">
        <v>-638402</v>
      </c>
      <c r="K31" s="448"/>
      <c r="L31" s="35">
        <v>365</v>
      </c>
      <c r="M31" s="27">
        <v>2063</v>
      </c>
      <c r="N31" s="27">
        <v>149449</v>
      </c>
      <c r="O31" s="33">
        <v>425.16</v>
      </c>
      <c r="P31" s="35">
        <f t="shared" si="0"/>
        <v>1749.0465753424658</v>
      </c>
      <c r="Q31" s="27">
        <f t="shared" si="1"/>
        <v>309.45322346097913</v>
      </c>
      <c r="R31" s="27">
        <f t="shared" si="2"/>
        <v>4.2717047287034369</v>
      </c>
      <c r="S31" s="33">
        <f t="shared" si="3"/>
        <v>1501.5570608712014</v>
      </c>
      <c r="T31" s="416"/>
      <c r="U31" s="433">
        <v>0</v>
      </c>
      <c r="V31" s="416"/>
      <c r="W31" s="416"/>
      <c r="X31" s="416"/>
      <c r="Y31" s="416"/>
      <c r="Z31" s="416"/>
      <c r="AA31" s="416"/>
      <c r="AB31" s="416"/>
      <c r="AC31" s="416"/>
      <c r="AD31" s="416"/>
      <c r="AE31" s="416"/>
      <c r="AF31" s="416"/>
      <c r="AG31" s="416"/>
      <c r="AH31" s="416"/>
      <c r="AI31" s="416"/>
      <c r="AJ31" s="416"/>
      <c r="AK31" s="416"/>
      <c r="AL31" s="416"/>
      <c r="AM31" s="416"/>
      <c r="AN31" s="416"/>
      <c r="AO31" s="416"/>
      <c r="AP31" s="416"/>
      <c r="AQ31" s="416"/>
      <c r="AR31" s="416"/>
      <c r="AS31" s="416"/>
      <c r="AT31" s="416"/>
      <c r="AU31" s="416"/>
      <c r="AV31" s="416"/>
      <c r="AW31" s="416"/>
      <c r="AX31" s="416"/>
      <c r="AY31" s="416"/>
      <c r="AZ31" s="416"/>
      <c r="BA31" s="416"/>
      <c r="BB31" s="416"/>
      <c r="BC31" s="416"/>
      <c r="BD31" s="416"/>
      <c r="BE31" s="416"/>
      <c r="BF31" s="416"/>
      <c r="BG31" s="416"/>
      <c r="BH31" s="416"/>
      <c r="BI31" s="416"/>
      <c r="BJ31" s="416"/>
      <c r="BK31" s="416"/>
      <c r="BL31" s="416"/>
      <c r="BM31" s="416"/>
      <c r="BN31" s="416"/>
    </row>
    <row r="32" spans="1:66" s="3" customFormat="1" ht="30" customHeight="1">
      <c r="A32" s="90">
        <v>3001</v>
      </c>
      <c r="B32" s="48" t="s">
        <v>288</v>
      </c>
      <c r="C32" s="45">
        <v>0</v>
      </c>
      <c r="D32" s="30">
        <v>2622400</v>
      </c>
      <c r="E32" s="30">
        <v>0</v>
      </c>
      <c r="F32" s="33">
        <v>2622400</v>
      </c>
      <c r="G32" s="34">
        <v>0</v>
      </c>
      <c r="H32" s="27">
        <v>0</v>
      </c>
      <c r="I32" s="29">
        <v>0</v>
      </c>
      <c r="J32" s="396">
        <v>-2622400</v>
      </c>
      <c r="K32" s="448"/>
      <c r="L32" s="35">
        <v>365</v>
      </c>
      <c r="M32" s="27">
        <v>1442</v>
      </c>
      <c r="N32" s="27">
        <v>149449</v>
      </c>
      <c r="O32" s="33">
        <v>415.8</v>
      </c>
      <c r="P32" s="35">
        <f t="shared" si="0"/>
        <v>7184.6575342465758</v>
      </c>
      <c r="Q32" s="27">
        <f t="shared" si="1"/>
        <v>1818.5852981969488</v>
      </c>
      <c r="R32" s="27">
        <f t="shared" si="2"/>
        <v>17.547123098849774</v>
      </c>
      <c r="S32" s="33">
        <f t="shared" si="3"/>
        <v>6306.8783068783068</v>
      </c>
      <c r="T32" s="416"/>
      <c r="U32" s="433">
        <v>293480</v>
      </c>
      <c r="V32" s="416"/>
      <c r="W32" s="416"/>
      <c r="X32" s="416"/>
      <c r="Y32" s="416"/>
      <c r="Z32" s="416"/>
      <c r="AA32" s="416"/>
      <c r="AB32" s="416"/>
      <c r="AC32" s="416"/>
      <c r="AD32" s="416"/>
      <c r="AE32" s="416"/>
      <c r="AF32" s="416"/>
      <c r="AG32" s="416"/>
      <c r="AH32" s="416"/>
      <c r="AI32" s="416"/>
      <c r="AJ32" s="416"/>
      <c r="AK32" s="416"/>
      <c r="AL32" s="416"/>
      <c r="AM32" s="416"/>
      <c r="AN32" s="416"/>
      <c r="AO32" s="416"/>
      <c r="AP32" s="416"/>
      <c r="AQ32" s="416"/>
      <c r="AR32" s="416"/>
      <c r="AS32" s="416"/>
      <c r="AT32" s="416"/>
      <c r="AU32" s="416"/>
      <c r="AV32" s="416"/>
      <c r="AW32" s="416"/>
      <c r="AX32" s="416"/>
      <c r="AY32" s="416"/>
      <c r="AZ32" s="416"/>
      <c r="BA32" s="416"/>
      <c r="BB32" s="416"/>
      <c r="BC32" s="416"/>
      <c r="BD32" s="416"/>
      <c r="BE32" s="416"/>
      <c r="BF32" s="416"/>
      <c r="BG32" s="416"/>
      <c r="BH32" s="416"/>
      <c r="BI32" s="416"/>
      <c r="BJ32" s="416"/>
      <c r="BK32" s="416"/>
      <c r="BL32" s="416"/>
      <c r="BM32" s="416"/>
      <c r="BN32" s="416"/>
    </row>
    <row r="33" spans="1:66" s="3" customFormat="1" ht="30" customHeight="1">
      <c r="A33" s="90">
        <v>4001</v>
      </c>
      <c r="B33" s="48" t="s">
        <v>147</v>
      </c>
      <c r="C33" s="45">
        <v>1998000</v>
      </c>
      <c r="D33" s="30">
        <v>809907</v>
      </c>
      <c r="E33" s="30">
        <v>0</v>
      </c>
      <c r="F33" s="33">
        <v>2807907</v>
      </c>
      <c r="G33" s="34">
        <v>0</v>
      </c>
      <c r="H33" s="27">
        <v>0</v>
      </c>
      <c r="I33" s="29">
        <v>0</v>
      </c>
      <c r="J33" s="396">
        <v>-2807907</v>
      </c>
      <c r="K33" s="448"/>
      <c r="L33" s="35">
        <v>360</v>
      </c>
      <c r="M33" s="27">
        <v>852</v>
      </c>
      <c r="N33" s="27">
        <v>149449</v>
      </c>
      <c r="O33" s="33">
        <v>393.12</v>
      </c>
      <c r="P33" s="35">
        <f t="shared" si="0"/>
        <v>7799.7416666666668</v>
      </c>
      <c r="Q33" s="27">
        <f t="shared" si="1"/>
        <v>3295.6654929577467</v>
      </c>
      <c r="R33" s="27">
        <f t="shared" si="2"/>
        <v>18.788396041458959</v>
      </c>
      <c r="S33" s="33">
        <f t="shared" si="3"/>
        <v>7142.6205738705739</v>
      </c>
      <c r="T33" s="416"/>
      <c r="U33" s="433">
        <v>0</v>
      </c>
      <c r="V33" s="416"/>
      <c r="W33" s="416"/>
      <c r="X33" s="416"/>
      <c r="Y33" s="416"/>
      <c r="Z33" s="416"/>
      <c r="AA33" s="416"/>
      <c r="AB33" s="416"/>
      <c r="AC33" s="416"/>
      <c r="AD33" s="416"/>
      <c r="AE33" s="416"/>
      <c r="AF33" s="416"/>
      <c r="AG33" s="416"/>
      <c r="AH33" s="416"/>
      <c r="AI33" s="416"/>
      <c r="AJ33" s="416"/>
      <c r="AK33" s="416"/>
      <c r="AL33" s="416"/>
      <c r="AM33" s="416"/>
      <c r="AN33" s="416"/>
      <c r="AO33" s="416"/>
      <c r="AP33" s="416"/>
      <c r="AQ33" s="416"/>
      <c r="AR33" s="416"/>
      <c r="AS33" s="416"/>
      <c r="AT33" s="416"/>
      <c r="AU33" s="416"/>
      <c r="AV33" s="416"/>
      <c r="AW33" s="416"/>
      <c r="AX33" s="416"/>
      <c r="AY33" s="416"/>
      <c r="AZ33" s="416"/>
      <c r="BA33" s="416"/>
      <c r="BB33" s="416"/>
      <c r="BC33" s="416"/>
      <c r="BD33" s="416"/>
      <c r="BE33" s="416"/>
      <c r="BF33" s="416"/>
      <c r="BG33" s="416"/>
      <c r="BH33" s="416"/>
      <c r="BI33" s="416"/>
      <c r="BJ33" s="416"/>
      <c r="BK33" s="416"/>
      <c r="BL33" s="416"/>
      <c r="BM33" s="416"/>
      <c r="BN33" s="416"/>
    </row>
    <row r="34" spans="1:66" s="3" customFormat="1" ht="30" customHeight="1">
      <c r="A34" s="90">
        <v>3003</v>
      </c>
      <c r="B34" s="48" t="s">
        <v>289</v>
      </c>
      <c r="C34" s="45">
        <v>0</v>
      </c>
      <c r="D34" s="30">
        <v>321200</v>
      </c>
      <c r="E34" s="30">
        <v>2610236.8421052634</v>
      </c>
      <c r="F34" s="33">
        <v>2931436.8421052634</v>
      </c>
      <c r="G34" s="34">
        <v>0</v>
      </c>
      <c r="H34" s="27">
        <v>0</v>
      </c>
      <c r="I34" s="29">
        <v>0</v>
      </c>
      <c r="J34" s="396">
        <v>-2931436.8421052634</v>
      </c>
      <c r="K34" s="448"/>
      <c r="L34" s="35">
        <v>365</v>
      </c>
      <c r="M34" s="27">
        <v>2666</v>
      </c>
      <c r="N34" s="27">
        <v>149449</v>
      </c>
      <c r="O34" s="33">
        <v>371.07</v>
      </c>
      <c r="P34" s="35">
        <f t="shared" si="0"/>
        <v>8031.3338139870229</v>
      </c>
      <c r="Q34" s="27">
        <f t="shared" si="1"/>
        <v>1099.5637067161529</v>
      </c>
      <c r="R34" s="27">
        <f t="shared" si="2"/>
        <v>19.614964583940097</v>
      </c>
      <c r="S34" s="33">
        <f t="shared" si="3"/>
        <v>7899.9564559389428</v>
      </c>
      <c r="T34" s="416"/>
      <c r="U34" s="433">
        <v>169600</v>
      </c>
      <c r="V34" s="416"/>
      <c r="W34" s="416"/>
      <c r="X34" s="416"/>
      <c r="Y34" s="416"/>
      <c r="Z34" s="416"/>
      <c r="AA34" s="416"/>
      <c r="AB34" s="416"/>
      <c r="AC34" s="416"/>
      <c r="AD34" s="416"/>
      <c r="AE34" s="416"/>
      <c r="AF34" s="416"/>
      <c r="AG34" s="416"/>
      <c r="AH34" s="416"/>
      <c r="AI34" s="416"/>
      <c r="AJ34" s="416"/>
      <c r="AK34" s="416"/>
      <c r="AL34" s="416"/>
      <c r="AM34" s="416"/>
      <c r="AN34" s="416"/>
      <c r="AO34" s="416"/>
      <c r="AP34" s="416"/>
      <c r="AQ34" s="416"/>
      <c r="AR34" s="416"/>
      <c r="AS34" s="416"/>
      <c r="AT34" s="416"/>
      <c r="AU34" s="416"/>
      <c r="AV34" s="416"/>
      <c r="AW34" s="416"/>
      <c r="AX34" s="416"/>
      <c r="AY34" s="416"/>
      <c r="AZ34" s="416"/>
      <c r="BA34" s="416"/>
      <c r="BB34" s="416"/>
      <c r="BC34" s="416"/>
      <c r="BD34" s="416"/>
      <c r="BE34" s="416"/>
      <c r="BF34" s="416"/>
      <c r="BG34" s="416"/>
      <c r="BH34" s="416"/>
      <c r="BI34" s="416"/>
      <c r="BJ34" s="416"/>
      <c r="BK34" s="416"/>
      <c r="BL34" s="416"/>
      <c r="BM34" s="416"/>
      <c r="BN34" s="416"/>
    </row>
    <row r="35" spans="1:66" s="3" customFormat="1" ht="30" customHeight="1">
      <c r="A35" s="90">
        <v>2015</v>
      </c>
      <c r="B35" s="48" t="s">
        <v>286</v>
      </c>
      <c r="C35" s="45">
        <v>0</v>
      </c>
      <c r="D35" s="30">
        <v>0</v>
      </c>
      <c r="E35" s="30">
        <v>0</v>
      </c>
      <c r="F35" s="33">
        <v>0</v>
      </c>
      <c r="G35" s="34">
        <v>0</v>
      </c>
      <c r="H35" s="27">
        <v>0</v>
      </c>
      <c r="I35" s="29">
        <v>0</v>
      </c>
      <c r="J35" s="396">
        <v>0</v>
      </c>
      <c r="K35" s="448"/>
      <c r="L35" s="35">
        <v>365</v>
      </c>
      <c r="M35" s="27">
        <v>2373</v>
      </c>
      <c r="N35" s="27">
        <v>149449</v>
      </c>
      <c r="O35" s="33">
        <v>351</v>
      </c>
      <c r="P35" s="35">
        <f t="shared" si="0"/>
        <v>0</v>
      </c>
      <c r="Q35" s="27">
        <f t="shared" si="1"/>
        <v>0</v>
      </c>
      <c r="R35" s="27">
        <f t="shared" si="2"/>
        <v>0</v>
      </c>
      <c r="S35" s="33">
        <f t="shared" si="3"/>
        <v>0</v>
      </c>
      <c r="T35" s="416"/>
      <c r="U35" s="433">
        <v>40450</v>
      </c>
      <c r="V35" s="416"/>
      <c r="W35" s="416"/>
      <c r="X35" s="416"/>
      <c r="Y35" s="416"/>
      <c r="Z35" s="416"/>
      <c r="AA35" s="416"/>
      <c r="AB35" s="416"/>
      <c r="AC35" s="416"/>
      <c r="AD35" s="416"/>
      <c r="AE35" s="416"/>
      <c r="AF35" s="416"/>
      <c r="AG35" s="416"/>
      <c r="AH35" s="416"/>
      <c r="AI35" s="416"/>
      <c r="AJ35" s="416"/>
      <c r="AK35" s="416"/>
      <c r="AL35" s="416"/>
      <c r="AM35" s="416"/>
      <c r="AN35" s="416"/>
      <c r="AO35" s="416"/>
      <c r="AP35" s="416"/>
      <c r="AQ35" s="416"/>
      <c r="AR35" s="416"/>
      <c r="AS35" s="416"/>
      <c r="AT35" s="416"/>
      <c r="AU35" s="416"/>
      <c r="AV35" s="416"/>
      <c r="AW35" s="416"/>
      <c r="AX35" s="416"/>
      <c r="AY35" s="416"/>
      <c r="AZ35" s="416"/>
      <c r="BA35" s="416"/>
      <c r="BB35" s="416"/>
      <c r="BC35" s="416"/>
      <c r="BD35" s="416"/>
      <c r="BE35" s="416"/>
      <c r="BF35" s="416"/>
      <c r="BG35" s="416"/>
      <c r="BH35" s="416"/>
      <c r="BI35" s="416"/>
      <c r="BJ35" s="416"/>
      <c r="BK35" s="416"/>
      <c r="BL35" s="416"/>
      <c r="BM35" s="416"/>
      <c r="BN35" s="416"/>
    </row>
    <row r="36" spans="1:66" s="3" customFormat="1" ht="30" customHeight="1">
      <c r="A36" s="90">
        <v>4010</v>
      </c>
      <c r="B36" s="48" t="s">
        <v>30</v>
      </c>
      <c r="C36" s="45">
        <v>638402</v>
      </c>
      <c r="D36" s="30">
        <v>308958</v>
      </c>
      <c r="E36" s="30">
        <v>0</v>
      </c>
      <c r="F36" s="33">
        <v>947360</v>
      </c>
      <c r="G36" s="34">
        <v>0</v>
      </c>
      <c r="H36" s="27">
        <v>0</v>
      </c>
      <c r="I36" s="29">
        <v>0</v>
      </c>
      <c r="J36" s="396">
        <v>-947360</v>
      </c>
      <c r="K36" s="448"/>
      <c r="L36" s="35">
        <v>365</v>
      </c>
      <c r="M36" s="27">
        <v>530</v>
      </c>
      <c r="N36" s="27">
        <v>149449</v>
      </c>
      <c r="O36" s="33">
        <v>336.97</v>
      </c>
      <c r="P36" s="35">
        <f t="shared" si="0"/>
        <v>2595.5068493150684</v>
      </c>
      <c r="Q36" s="27">
        <f t="shared" si="1"/>
        <v>1787.4716981132076</v>
      </c>
      <c r="R36" s="27">
        <f t="shared" si="2"/>
        <v>6.3390186618846567</v>
      </c>
      <c r="S36" s="33">
        <f t="shared" si="3"/>
        <v>2811.4075436982516</v>
      </c>
      <c r="T36" s="416"/>
      <c r="U36" s="433">
        <v>0</v>
      </c>
      <c r="V36" s="416"/>
      <c r="W36" s="416"/>
      <c r="X36" s="416"/>
      <c r="Y36" s="416"/>
      <c r="Z36" s="416"/>
      <c r="AA36" s="416"/>
      <c r="AB36" s="416"/>
      <c r="AC36" s="416"/>
      <c r="AD36" s="416"/>
      <c r="AE36" s="416"/>
      <c r="AF36" s="416"/>
      <c r="AG36" s="416"/>
      <c r="AH36" s="416"/>
      <c r="AI36" s="416"/>
      <c r="AJ36" s="416"/>
      <c r="AK36" s="416"/>
      <c r="AL36" s="416"/>
      <c r="AM36" s="416"/>
      <c r="AN36" s="416"/>
      <c r="AO36" s="416"/>
      <c r="AP36" s="416"/>
      <c r="AQ36" s="416"/>
      <c r="AR36" s="416"/>
      <c r="AS36" s="416"/>
      <c r="AT36" s="416"/>
      <c r="AU36" s="416"/>
      <c r="AV36" s="416"/>
      <c r="AW36" s="416"/>
      <c r="AX36" s="416"/>
      <c r="AY36" s="416"/>
      <c r="AZ36" s="416"/>
      <c r="BA36" s="416"/>
      <c r="BB36" s="416"/>
      <c r="BC36" s="416"/>
      <c r="BD36" s="416"/>
      <c r="BE36" s="416"/>
      <c r="BF36" s="416"/>
      <c r="BG36" s="416"/>
      <c r="BH36" s="416"/>
      <c r="BI36" s="416"/>
      <c r="BJ36" s="416"/>
      <c r="BK36" s="416"/>
      <c r="BL36" s="416"/>
      <c r="BM36" s="416"/>
      <c r="BN36" s="416"/>
    </row>
    <row r="37" spans="1:66" s="3" customFormat="1" ht="30" customHeight="1">
      <c r="A37" s="90">
        <v>2017</v>
      </c>
      <c r="B37" s="48" t="s">
        <v>19</v>
      </c>
      <c r="C37" s="45">
        <v>0</v>
      </c>
      <c r="D37" s="30">
        <v>0</v>
      </c>
      <c r="E37" s="30">
        <v>2136363.6363636362</v>
      </c>
      <c r="F37" s="33">
        <v>2136363.6363636362</v>
      </c>
      <c r="G37" s="34">
        <v>0</v>
      </c>
      <c r="H37" s="27">
        <v>0</v>
      </c>
      <c r="I37" s="29">
        <v>0</v>
      </c>
      <c r="J37" s="396">
        <v>-2136363.6363636362</v>
      </c>
      <c r="K37" s="448"/>
      <c r="L37" s="35">
        <v>365</v>
      </c>
      <c r="M37" s="27">
        <v>1409</v>
      </c>
      <c r="N37" s="27">
        <v>149449</v>
      </c>
      <c r="O37" s="33">
        <v>229.8</v>
      </c>
      <c r="P37" s="35">
        <f t="shared" si="0"/>
        <v>5853.0510585305101</v>
      </c>
      <c r="Q37" s="27">
        <f t="shared" si="1"/>
        <v>1516.2268533453771</v>
      </c>
      <c r="R37" s="27">
        <f t="shared" si="2"/>
        <v>14.294934301090246</v>
      </c>
      <c r="S37" s="33">
        <f t="shared" si="3"/>
        <v>9296.6215681620379</v>
      </c>
      <c r="T37" s="416"/>
      <c r="U37" s="433">
        <v>0</v>
      </c>
      <c r="V37" s="416"/>
      <c r="W37" s="416"/>
      <c r="X37" s="416"/>
      <c r="Y37" s="416"/>
      <c r="Z37" s="416"/>
      <c r="AA37" s="416"/>
      <c r="AB37" s="416"/>
      <c r="AC37" s="416"/>
      <c r="AD37" s="416"/>
      <c r="AE37" s="416"/>
      <c r="AF37" s="416"/>
      <c r="AG37" s="416"/>
      <c r="AH37" s="416"/>
      <c r="AI37" s="416"/>
      <c r="AJ37" s="416"/>
      <c r="AK37" s="416"/>
      <c r="AL37" s="416"/>
      <c r="AM37" s="416"/>
      <c r="AN37" s="416"/>
      <c r="AO37" s="416"/>
      <c r="AP37" s="416"/>
      <c r="AQ37" s="416"/>
      <c r="AR37" s="416"/>
      <c r="AS37" s="416"/>
      <c r="AT37" s="416"/>
      <c r="AU37" s="416"/>
      <c r="AV37" s="416"/>
      <c r="AW37" s="416"/>
      <c r="AX37" s="416"/>
      <c r="AY37" s="416"/>
      <c r="AZ37" s="416"/>
      <c r="BA37" s="416"/>
      <c r="BB37" s="416"/>
      <c r="BC37" s="416"/>
      <c r="BD37" s="416"/>
      <c r="BE37" s="416"/>
      <c r="BF37" s="416"/>
      <c r="BG37" s="416"/>
      <c r="BH37" s="416"/>
      <c r="BI37" s="416"/>
      <c r="BJ37" s="416"/>
      <c r="BK37" s="416"/>
      <c r="BL37" s="416"/>
      <c r="BM37" s="416"/>
      <c r="BN37" s="416"/>
    </row>
    <row r="38" spans="1:66" s="3" customFormat="1" ht="30" customHeight="1">
      <c r="A38" s="90">
        <v>4011</v>
      </c>
      <c r="B38" s="48" t="s">
        <v>1</v>
      </c>
      <c r="C38" s="45">
        <v>638402</v>
      </c>
      <c r="D38" s="30">
        <v>253867</v>
      </c>
      <c r="E38" s="30">
        <v>0</v>
      </c>
      <c r="F38" s="33">
        <v>892269</v>
      </c>
      <c r="G38" s="34">
        <v>0</v>
      </c>
      <c r="H38" s="27">
        <v>0</v>
      </c>
      <c r="I38" s="29">
        <v>0</v>
      </c>
      <c r="J38" s="396">
        <v>-892269</v>
      </c>
      <c r="K38" s="448"/>
      <c r="L38" s="35">
        <v>365</v>
      </c>
      <c r="M38" s="27">
        <v>0</v>
      </c>
      <c r="N38" s="27">
        <v>149449</v>
      </c>
      <c r="O38" s="33">
        <v>226.88</v>
      </c>
      <c r="P38" s="35">
        <f t="shared" si="0"/>
        <v>2444.5726027397259</v>
      </c>
      <c r="Q38" s="27"/>
      <c r="R38" s="27">
        <f t="shared" si="2"/>
        <v>5.9703912371444439</v>
      </c>
      <c r="S38" s="33">
        <f t="shared" si="3"/>
        <v>3932.7794428772922</v>
      </c>
      <c r="T38" s="416"/>
      <c r="U38" s="433">
        <v>0</v>
      </c>
      <c r="V38" s="416"/>
      <c r="W38" s="416"/>
      <c r="X38" s="416"/>
      <c r="Y38" s="416"/>
      <c r="Z38" s="416"/>
      <c r="AA38" s="416"/>
      <c r="AB38" s="416"/>
      <c r="AC38" s="416"/>
      <c r="AD38" s="416"/>
      <c r="AE38" s="416"/>
      <c r="AF38" s="416"/>
      <c r="AG38" s="416"/>
      <c r="AH38" s="416"/>
      <c r="AI38" s="416"/>
      <c r="AJ38" s="416"/>
      <c r="AK38" s="416"/>
      <c r="AL38" s="416"/>
      <c r="AM38" s="416"/>
      <c r="AN38" s="416"/>
      <c r="AO38" s="416"/>
      <c r="AP38" s="416"/>
      <c r="AQ38" s="416"/>
      <c r="AR38" s="416"/>
      <c r="AS38" s="416"/>
      <c r="AT38" s="416"/>
      <c r="AU38" s="416"/>
      <c r="AV38" s="416"/>
      <c r="AW38" s="416"/>
      <c r="AX38" s="416"/>
      <c r="AY38" s="416"/>
      <c r="AZ38" s="416"/>
      <c r="BA38" s="416"/>
      <c r="BB38" s="416"/>
      <c r="BC38" s="416"/>
      <c r="BD38" s="416"/>
      <c r="BE38" s="416"/>
      <c r="BF38" s="416"/>
      <c r="BG38" s="416"/>
      <c r="BH38" s="416"/>
      <c r="BI38" s="416"/>
      <c r="BJ38" s="416"/>
      <c r="BK38" s="416"/>
      <c r="BL38" s="416"/>
      <c r="BM38" s="416"/>
      <c r="BN38" s="416"/>
    </row>
    <row r="39" spans="1:66" s="3" customFormat="1" ht="30" customHeight="1">
      <c r="A39" s="90">
        <v>5001</v>
      </c>
      <c r="B39" s="48" t="s">
        <v>398</v>
      </c>
      <c r="C39" s="45">
        <v>111354280</v>
      </c>
      <c r="D39" s="30">
        <v>238445424</v>
      </c>
      <c r="E39" s="30">
        <v>213220145.32143673</v>
      </c>
      <c r="F39" s="33">
        <v>563019849.32143676</v>
      </c>
      <c r="G39" s="34">
        <v>39286320</v>
      </c>
      <c r="H39" s="27">
        <v>59811566</v>
      </c>
      <c r="I39" s="29">
        <v>99097886</v>
      </c>
      <c r="J39" s="396">
        <v>-463921963.32143676</v>
      </c>
      <c r="K39" s="448"/>
      <c r="L39" s="35">
        <v>309</v>
      </c>
      <c r="M39" s="27">
        <v>173499</v>
      </c>
      <c r="N39" s="27">
        <v>149449</v>
      </c>
      <c r="O39" s="33">
        <v>13964.44</v>
      </c>
      <c r="P39" s="35">
        <f t="shared" si="0"/>
        <v>1501365.5770920285</v>
      </c>
      <c r="Q39" s="27">
        <f t="shared" si="1"/>
        <v>2673.9172175138574</v>
      </c>
      <c r="R39" s="27">
        <f t="shared" si="2"/>
        <v>3104.2159085804306</v>
      </c>
      <c r="S39" s="33">
        <f t="shared" si="3"/>
        <v>33221.666126349264</v>
      </c>
      <c r="T39" s="416"/>
      <c r="U39" s="433">
        <v>0</v>
      </c>
      <c r="V39" s="416"/>
      <c r="W39" s="416"/>
      <c r="X39" s="416"/>
      <c r="Y39" s="416"/>
      <c r="Z39" s="416"/>
      <c r="AA39" s="416"/>
      <c r="AB39" s="416"/>
      <c r="AC39" s="416"/>
      <c r="AD39" s="416"/>
      <c r="AE39" s="416"/>
      <c r="AF39" s="416"/>
      <c r="AG39" s="416"/>
      <c r="AH39" s="416"/>
      <c r="AI39" s="416"/>
      <c r="AJ39" s="416"/>
      <c r="AK39" s="416"/>
      <c r="AL39" s="416"/>
      <c r="AM39" s="416"/>
      <c r="AN39" s="416"/>
      <c r="AO39" s="416"/>
      <c r="AP39" s="416"/>
      <c r="AQ39" s="416"/>
      <c r="AR39" s="416"/>
      <c r="AS39" s="416"/>
      <c r="AT39" s="416"/>
      <c r="AU39" s="416"/>
      <c r="AV39" s="416"/>
      <c r="AW39" s="416"/>
      <c r="AX39" s="416"/>
      <c r="AY39" s="416"/>
      <c r="AZ39" s="416"/>
      <c r="BA39" s="416"/>
      <c r="BB39" s="416"/>
      <c r="BC39" s="416"/>
      <c r="BD39" s="416"/>
      <c r="BE39" s="416"/>
      <c r="BF39" s="416"/>
      <c r="BG39" s="416"/>
      <c r="BH39" s="416"/>
      <c r="BI39" s="416"/>
      <c r="BJ39" s="416"/>
      <c r="BK39" s="416"/>
      <c r="BL39" s="416"/>
      <c r="BM39" s="416"/>
      <c r="BN39" s="416"/>
    </row>
    <row r="40" spans="1:66" s="3" customFormat="1" ht="30" customHeight="1">
      <c r="A40" s="90">
        <v>5003</v>
      </c>
      <c r="B40" s="48" t="s">
        <v>49</v>
      </c>
      <c r="C40" s="45">
        <v>0</v>
      </c>
      <c r="D40" s="30">
        <v>49656429</v>
      </c>
      <c r="E40" s="30">
        <v>71705234.042553186</v>
      </c>
      <c r="F40" s="33">
        <v>121361663.04255319</v>
      </c>
      <c r="G40" s="34">
        <v>5132528</v>
      </c>
      <c r="H40" s="27">
        <v>2911509</v>
      </c>
      <c r="I40" s="29">
        <v>8044037</v>
      </c>
      <c r="J40" s="396">
        <v>-113317626.04255319</v>
      </c>
      <c r="K40" s="448"/>
      <c r="L40" s="35">
        <v>288</v>
      </c>
      <c r="M40" s="27">
        <v>53235</v>
      </c>
      <c r="N40" s="27">
        <v>149449</v>
      </c>
      <c r="O40" s="33">
        <v>5841.0039999999999</v>
      </c>
      <c r="P40" s="35">
        <f t="shared" si="0"/>
        <v>393463.97931442078</v>
      </c>
      <c r="Q40" s="27">
        <f t="shared" si="1"/>
        <v>2128.6301501371877</v>
      </c>
      <c r="R40" s="27">
        <f t="shared" si="2"/>
        <v>758.23609420306047</v>
      </c>
      <c r="S40" s="33">
        <f t="shared" si="3"/>
        <v>19400.367820763895</v>
      </c>
      <c r="T40" s="416"/>
      <c r="U40" s="433">
        <v>0</v>
      </c>
      <c r="V40" s="416"/>
      <c r="W40" s="416"/>
      <c r="X40" s="416"/>
      <c r="Y40" s="416"/>
      <c r="Z40" s="416"/>
      <c r="AA40" s="416"/>
      <c r="AB40" s="416"/>
      <c r="AC40" s="416"/>
      <c r="AD40" s="416"/>
      <c r="AE40" s="416"/>
      <c r="AF40" s="416"/>
      <c r="AG40" s="416"/>
      <c r="AH40" s="416"/>
      <c r="AI40" s="416"/>
      <c r="AJ40" s="416"/>
      <c r="AK40" s="416"/>
      <c r="AL40" s="416"/>
      <c r="AM40" s="416"/>
      <c r="AN40" s="416"/>
      <c r="AO40" s="416"/>
      <c r="AP40" s="416"/>
      <c r="AQ40" s="416"/>
      <c r="AR40" s="416"/>
      <c r="AS40" s="416"/>
      <c r="AT40" s="416"/>
      <c r="AU40" s="416"/>
      <c r="AV40" s="416"/>
      <c r="AW40" s="416"/>
      <c r="AX40" s="416"/>
      <c r="AY40" s="416"/>
      <c r="AZ40" s="416"/>
      <c r="BA40" s="416"/>
      <c r="BB40" s="416"/>
      <c r="BC40" s="416"/>
      <c r="BD40" s="416"/>
      <c r="BE40" s="416"/>
      <c r="BF40" s="416"/>
      <c r="BG40" s="416"/>
      <c r="BH40" s="416"/>
      <c r="BI40" s="416"/>
      <c r="BJ40" s="416"/>
      <c r="BK40" s="416"/>
      <c r="BL40" s="416"/>
      <c r="BM40" s="416"/>
      <c r="BN40" s="416"/>
    </row>
    <row r="41" spans="1:66" s="3" customFormat="1" ht="30" customHeight="1">
      <c r="A41" s="90">
        <v>5004</v>
      </c>
      <c r="B41" s="48" t="s">
        <v>25</v>
      </c>
      <c r="C41" s="45">
        <v>33075000</v>
      </c>
      <c r="D41" s="30">
        <v>5793626</v>
      </c>
      <c r="E41" s="30">
        <v>897875</v>
      </c>
      <c r="F41" s="33">
        <v>39766501</v>
      </c>
      <c r="G41" s="34">
        <v>0</v>
      </c>
      <c r="H41" s="27">
        <v>1632943</v>
      </c>
      <c r="I41" s="29">
        <v>1632943</v>
      </c>
      <c r="J41" s="396">
        <v>-38133558</v>
      </c>
      <c r="K41" s="448"/>
      <c r="L41" s="35">
        <v>312</v>
      </c>
      <c r="M41" s="27">
        <v>48551</v>
      </c>
      <c r="N41" s="27">
        <v>149449</v>
      </c>
      <c r="O41" s="33">
        <v>2196.4100000000003</v>
      </c>
      <c r="P41" s="35">
        <f t="shared" si="0"/>
        <v>122222.94230769231</v>
      </c>
      <c r="Q41" s="27">
        <f t="shared" si="1"/>
        <v>785.43300858890655</v>
      </c>
      <c r="R41" s="27">
        <f t="shared" si="2"/>
        <v>255.16101144872164</v>
      </c>
      <c r="S41" s="33">
        <f t="shared" si="3"/>
        <v>17361.76670111682</v>
      </c>
      <c r="T41" s="416"/>
      <c r="U41" s="433">
        <v>8007265</v>
      </c>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row>
    <row r="42" spans="1:66" s="3" customFormat="1" ht="30" customHeight="1">
      <c r="A42" s="90">
        <v>5002</v>
      </c>
      <c r="B42" s="48" t="s">
        <v>50</v>
      </c>
      <c r="C42" s="45">
        <v>16764040</v>
      </c>
      <c r="D42" s="30">
        <v>11463939</v>
      </c>
      <c r="E42" s="30">
        <v>20682000</v>
      </c>
      <c r="F42" s="33">
        <v>48909979</v>
      </c>
      <c r="G42" s="34">
        <v>5989332</v>
      </c>
      <c r="H42" s="27">
        <v>565714</v>
      </c>
      <c r="I42" s="29">
        <v>6555046</v>
      </c>
      <c r="J42" s="396">
        <v>-42354933</v>
      </c>
      <c r="K42" s="448"/>
      <c r="L42" s="35">
        <v>277</v>
      </c>
      <c r="M42" s="27">
        <v>82932</v>
      </c>
      <c r="N42" s="27">
        <v>149449</v>
      </c>
      <c r="O42" s="33">
        <v>2141.4</v>
      </c>
      <c r="P42" s="35">
        <f t="shared" si="0"/>
        <v>152905.89530685919</v>
      </c>
      <c r="Q42" s="27">
        <f t="shared" si="1"/>
        <v>510.71881782665315</v>
      </c>
      <c r="R42" s="27">
        <f t="shared" si="2"/>
        <v>283.40726936948391</v>
      </c>
      <c r="S42" s="33">
        <f t="shared" si="3"/>
        <v>19779.085177920984</v>
      </c>
      <c r="T42" s="416"/>
      <c r="U42" s="433">
        <v>0</v>
      </c>
      <c r="V42" s="416"/>
      <c r="W42" s="416"/>
      <c r="X42" s="416"/>
      <c r="Y42" s="416"/>
      <c r="Z42" s="416"/>
      <c r="AA42" s="416"/>
      <c r="AB42" s="416"/>
      <c r="AC42" s="416"/>
      <c r="AD42" s="416"/>
      <c r="AE42" s="416"/>
      <c r="AF42" s="416"/>
      <c r="AG42" s="416"/>
      <c r="AH42" s="416"/>
      <c r="AI42" s="416"/>
      <c r="AJ42" s="416"/>
      <c r="AK42" s="416"/>
      <c r="AL42" s="416"/>
      <c r="AM42" s="416"/>
      <c r="AN42" s="416"/>
      <c r="AO42" s="416"/>
      <c r="AP42" s="416"/>
      <c r="AQ42" s="416"/>
      <c r="AR42" s="416"/>
      <c r="AS42" s="416"/>
      <c r="AT42" s="416"/>
      <c r="AU42" s="416"/>
      <c r="AV42" s="416"/>
      <c r="AW42" s="416"/>
      <c r="AX42" s="416"/>
      <c r="AY42" s="416"/>
      <c r="AZ42" s="416"/>
      <c r="BA42" s="416"/>
      <c r="BB42" s="416"/>
      <c r="BC42" s="416"/>
      <c r="BD42" s="416"/>
      <c r="BE42" s="416"/>
      <c r="BF42" s="416"/>
      <c r="BG42" s="416"/>
      <c r="BH42" s="416"/>
      <c r="BI42" s="416"/>
      <c r="BJ42" s="416"/>
      <c r="BK42" s="416"/>
      <c r="BL42" s="416"/>
      <c r="BM42" s="416"/>
      <c r="BN42" s="416"/>
    </row>
    <row r="43" spans="1:66" s="3" customFormat="1" ht="30" customHeight="1">
      <c r="A43" s="90">
        <v>6001</v>
      </c>
      <c r="B43" s="48" t="s">
        <v>399</v>
      </c>
      <c r="C43" s="45">
        <v>8382020</v>
      </c>
      <c r="D43" s="30">
        <v>11182556</v>
      </c>
      <c r="E43" s="30">
        <v>228103.44827586206</v>
      </c>
      <c r="F43" s="33">
        <v>19792679.44827586</v>
      </c>
      <c r="G43" s="34">
        <v>0</v>
      </c>
      <c r="H43" s="27">
        <v>423900</v>
      </c>
      <c r="I43" s="29">
        <v>423900</v>
      </c>
      <c r="J43" s="396">
        <v>-19368779.44827586</v>
      </c>
      <c r="K43" s="448"/>
      <c r="L43" s="35">
        <v>276</v>
      </c>
      <c r="M43" s="27">
        <v>71830</v>
      </c>
      <c r="N43" s="27">
        <v>149449</v>
      </c>
      <c r="O43" s="33">
        <v>2020.95</v>
      </c>
      <c r="P43" s="35">
        <f t="shared" si="0"/>
        <v>70176.737131434274</v>
      </c>
      <c r="Q43" s="27">
        <f t="shared" si="1"/>
        <v>269.64749336316106</v>
      </c>
      <c r="R43" s="27">
        <f t="shared" si="2"/>
        <v>129.60126496849</v>
      </c>
      <c r="S43" s="33">
        <f t="shared" si="3"/>
        <v>9583.9973518770184</v>
      </c>
      <c r="T43" s="416"/>
      <c r="U43" s="433">
        <v>0</v>
      </c>
      <c r="V43" s="416"/>
      <c r="W43" s="416"/>
      <c r="X43" s="416"/>
      <c r="Y43" s="416"/>
      <c r="Z43" s="416"/>
      <c r="AA43" s="416"/>
      <c r="AB43" s="416"/>
      <c r="AC43" s="416"/>
      <c r="AD43" s="416"/>
      <c r="AE43" s="416"/>
      <c r="AF43" s="416"/>
      <c r="AG43" s="416"/>
      <c r="AH43" s="416"/>
      <c r="AI43" s="416"/>
      <c r="AJ43" s="416"/>
      <c r="AK43" s="416"/>
      <c r="AL43" s="416"/>
      <c r="AM43" s="416"/>
      <c r="AN43" s="416"/>
      <c r="AO43" s="416"/>
      <c r="AP43" s="416"/>
      <c r="AQ43" s="416"/>
      <c r="AR43" s="416"/>
      <c r="AS43" s="416"/>
      <c r="AT43" s="416"/>
      <c r="AU43" s="416"/>
      <c r="AV43" s="416"/>
      <c r="AW43" s="416"/>
      <c r="AX43" s="416"/>
      <c r="AY43" s="416"/>
      <c r="AZ43" s="416"/>
      <c r="BA43" s="416"/>
      <c r="BB43" s="416"/>
      <c r="BC43" s="416"/>
      <c r="BD43" s="416"/>
      <c r="BE43" s="416"/>
      <c r="BF43" s="416"/>
      <c r="BG43" s="416"/>
      <c r="BH43" s="416"/>
      <c r="BI43" s="416"/>
      <c r="BJ43" s="416"/>
      <c r="BK43" s="416"/>
      <c r="BL43" s="416"/>
      <c r="BM43" s="416"/>
      <c r="BN43" s="416"/>
    </row>
    <row r="44" spans="1:66" s="3" customFormat="1" ht="30" customHeight="1">
      <c r="A44" s="90">
        <v>6003</v>
      </c>
      <c r="B44" s="48" t="s">
        <v>24</v>
      </c>
      <c r="C44" s="45">
        <v>45126060</v>
      </c>
      <c r="D44" s="30">
        <v>15668329</v>
      </c>
      <c r="E44" s="30">
        <v>14382529.411764706</v>
      </c>
      <c r="F44" s="33">
        <v>75176918.411764711</v>
      </c>
      <c r="G44" s="34">
        <v>0</v>
      </c>
      <c r="H44" s="27">
        <v>214027</v>
      </c>
      <c r="I44" s="29">
        <v>214027</v>
      </c>
      <c r="J44" s="396">
        <v>-74962891.411764711</v>
      </c>
      <c r="K44" s="448"/>
      <c r="L44" s="35">
        <v>278</v>
      </c>
      <c r="M44" s="27">
        <v>36254</v>
      </c>
      <c r="N44" s="27">
        <v>149449</v>
      </c>
      <c r="O44" s="33">
        <v>1639</v>
      </c>
      <c r="P44" s="35">
        <f t="shared" si="0"/>
        <v>269650.68853152776</v>
      </c>
      <c r="Q44" s="27">
        <f t="shared" si="1"/>
        <v>2067.7136705402081</v>
      </c>
      <c r="R44" s="27">
        <f t="shared" si="2"/>
        <v>501.59513554299269</v>
      </c>
      <c r="S44" s="33">
        <f t="shared" si="3"/>
        <v>45736.968524566633</v>
      </c>
      <c r="T44" s="416"/>
      <c r="U44" s="433">
        <v>0</v>
      </c>
      <c r="V44" s="416"/>
      <c r="W44" s="416"/>
      <c r="X44" s="416"/>
      <c r="Y44" s="416"/>
      <c r="Z44" s="416"/>
      <c r="AA44" s="416"/>
      <c r="AB44" s="416"/>
      <c r="AC44" s="416"/>
      <c r="AD44" s="416"/>
      <c r="AE44" s="416"/>
      <c r="AF44" s="416"/>
      <c r="AG44" s="416"/>
      <c r="AH44" s="416"/>
      <c r="AI44" s="416"/>
      <c r="AJ44" s="416"/>
      <c r="AK44" s="416"/>
      <c r="AL44" s="416"/>
      <c r="AM44" s="416"/>
      <c r="AN44" s="416"/>
      <c r="AO44" s="416"/>
      <c r="AP44" s="416"/>
      <c r="AQ44" s="416"/>
      <c r="AR44" s="416"/>
      <c r="AS44" s="416"/>
      <c r="AT44" s="416"/>
      <c r="AU44" s="416"/>
      <c r="AV44" s="416"/>
      <c r="AW44" s="416"/>
      <c r="AX44" s="416"/>
      <c r="AY44" s="416"/>
      <c r="AZ44" s="416"/>
      <c r="BA44" s="416"/>
      <c r="BB44" s="416"/>
      <c r="BC44" s="416"/>
      <c r="BD44" s="416"/>
      <c r="BE44" s="416"/>
      <c r="BF44" s="416"/>
      <c r="BG44" s="416"/>
      <c r="BH44" s="416"/>
      <c r="BI44" s="416"/>
      <c r="BJ44" s="416"/>
      <c r="BK44" s="416"/>
      <c r="BL44" s="416"/>
      <c r="BM44" s="416"/>
      <c r="BN44" s="416"/>
    </row>
    <row r="45" spans="1:66" s="3" customFormat="1" ht="30" customHeight="1">
      <c r="A45" s="90">
        <v>6002</v>
      </c>
      <c r="B45" s="48" t="s">
        <v>51</v>
      </c>
      <c r="C45" s="45">
        <v>8382020</v>
      </c>
      <c r="D45" s="30">
        <v>52798777</v>
      </c>
      <c r="E45" s="30">
        <v>0</v>
      </c>
      <c r="F45" s="33">
        <v>61180797</v>
      </c>
      <c r="G45" s="34">
        <v>8220</v>
      </c>
      <c r="H45" s="27">
        <v>27601675</v>
      </c>
      <c r="I45" s="29">
        <v>27609895</v>
      </c>
      <c r="J45" s="396">
        <v>-33570902</v>
      </c>
      <c r="K45" s="448"/>
      <c r="L45" s="35">
        <v>279</v>
      </c>
      <c r="M45" s="27">
        <v>16343</v>
      </c>
      <c r="N45" s="27">
        <v>149449</v>
      </c>
      <c r="O45" s="33">
        <v>1166.8800000000001</v>
      </c>
      <c r="P45" s="35">
        <f t="shared" si="0"/>
        <v>120325.81362007168</v>
      </c>
      <c r="Q45" s="27">
        <f t="shared" si="1"/>
        <v>2054.1456280976563</v>
      </c>
      <c r="R45" s="27">
        <f t="shared" si="2"/>
        <v>224.63115845539281</v>
      </c>
      <c r="S45" s="33">
        <f t="shared" si="3"/>
        <v>28769.798094062797</v>
      </c>
      <c r="T45" s="416"/>
      <c r="U45" s="433">
        <v>0</v>
      </c>
      <c r="V45" s="416"/>
      <c r="W45" s="416"/>
      <c r="X45" s="416"/>
      <c r="Y45" s="416"/>
      <c r="Z45" s="416"/>
      <c r="AA45" s="416"/>
      <c r="AB45" s="416"/>
      <c r="AC45" s="416"/>
      <c r="AD45" s="416"/>
      <c r="AE45" s="416"/>
      <c r="AF45" s="416"/>
      <c r="AG45" s="416"/>
      <c r="AH45" s="416"/>
      <c r="AI45" s="416"/>
      <c r="AJ45" s="416"/>
      <c r="AK45" s="416"/>
      <c r="AL45" s="416"/>
      <c r="AM45" s="416"/>
      <c r="AN45" s="416"/>
      <c r="AO45" s="416"/>
      <c r="AP45" s="416"/>
      <c r="AQ45" s="416"/>
      <c r="AR45" s="416"/>
      <c r="AS45" s="416"/>
      <c r="AT45" s="416"/>
      <c r="AU45" s="416"/>
      <c r="AV45" s="416"/>
      <c r="AW45" s="416"/>
      <c r="AX45" s="416"/>
      <c r="AY45" s="416"/>
      <c r="AZ45" s="416"/>
      <c r="BA45" s="416"/>
      <c r="BB45" s="416"/>
      <c r="BC45" s="416"/>
      <c r="BD45" s="416"/>
      <c r="BE45" s="416"/>
      <c r="BF45" s="416"/>
      <c r="BG45" s="416"/>
      <c r="BH45" s="416"/>
      <c r="BI45" s="416"/>
      <c r="BJ45" s="416"/>
      <c r="BK45" s="416"/>
      <c r="BL45" s="416"/>
      <c r="BM45" s="416"/>
      <c r="BN45" s="416"/>
    </row>
    <row r="46" spans="1:66" s="3" customFormat="1" ht="30" customHeight="1">
      <c r="A46" s="90">
        <v>6004</v>
      </c>
      <c r="B46" s="48" t="s">
        <v>9</v>
      </c>
      <c r="C46" s="45">
        <v>22368020</v>
      </c>
      <c r="D46" s="30">
        <v>13562659</v>
      </c>
      <c r="E46" s="30">
        <v>9139323.5294117648</v>
      </c>
      <c r="F46" s="33">
        <v>45070002.529411763</v>
      </c>
      <c r="G46" s="34">
        <v>0</v>
      </c>
      <c r="H46" s="27">
        <v>214027</v>
      </c>
      <c r="I46" s="29">
        <v>214027</v>
      </c>
      <c r="J46" s="396">
        <v>-44855975.529411763</v>
      </c>
      <c r="K46" s="448"/>
      <c r="L46" s="35">
        <v>277</v>
      </c>
      <c r="M46" s="27">
        <v>39181</v>
      </c>
      <c r="N46" s="27">
        <v>149449</v>
      </c>
      <c r="O46" s="33">
        <v>964</v>
      </c>
      <c r="P46" s="35">
        <f t="shared" si="0"/>
        <v>161934.92970906774</v>
      </c>
      <c r="Q46" s="27">
        <f t="shared" si="1"/>
        <v>1144.8399869684736</v>
      </c>
      <c r="R46" s="27">
        <f t="shared" si="2"/>
        <v>300.14235979773542</v>
      </c>
      <c r="S46" s="33">
        <f t="shared" si="3"/>
        <v>46531.094947522579</v>
      </c>
      <c r="T46" s="416"/>
      <c r="U46" s="433">
        <v>0</v>
      </c>
      <c r="V46" s="416"/>
      <c r="W46" s="416"/>
      <c r="X46" s="416"/>
      <c r="Y46" s="416"/>
      <c r="Z46" s="416"/>
      <c r="AA46" s="416"/>
      <c r="AB46" s="416"/>
      <c r="AC46" s="416"/>
      <c r="AD46" s="416"/>
      <c r="AE46" s="416"/>
      <c r="AF46" s="416"/>
      <c r="AG46" s="416"/>
      <c r="AH46" s="416"/>
      <c r="AI46" s="416"/>
      <c r="AJ46" s="416"/>
      <c r="AK46" s="416"/>
      <c r="AL46" s="416"/>
      <c r="AM46" s="416"/>
      <c r="AN46" s="416"/>
      <c r="AO46" s="416"/>
      <c r="AP46" s="416"/>
      <c r="AQ46" s="416"/>
      <c r="AR46" s="416"/>
      <c r="AS46" s="416"/>
      <c r="AT46" s="416"/>
      <c r="AU46" s="416"/>
      <c r="AV46" s="416"/>
      <c r="AW46" s="416"/>
      <c r="AX46" s="416"/>
      <c r="AY46" s="416"/>
      <c r="AZ46" s="416"/>
      <c r="BA46" s="416"/>
      <c r="BB46" s="416"/>
      <c r="BC46" s="416"/>
      <c r="BD46" s="416"/>
      <c r="BE46" s="416"/>
      <c r="BF46" s="416"/>
      <c r="BG46" s="416"/>
      <c r="BH46" s="416"/>
      <c r="BI46" s="416"/>
      <c r="BJ46" s="416"/>
      <c r="BK46" s="416"/>
      <c r="BL46" s="416"/>
      <c r="BM46" s="416"/>
      <c r="BN46" s="416"/>
    </row>
    <row r="47" spans="1:66" s="3" customFormat="1" ht="30" customHeight="1">
      <c r="A47" s="90">
        <v>7007</v>
      </c>
      <c r="B47" s="48" t="s">
        <v>400</v>
      </c>
      <c r="C47" s="45">
        <v>6384020</v>
      </c>
      <c r="D47" s="30">
        <v>1113347</v>
      </c>
      <c r="E47" s="30">
        <v>0</v>
      </c>
      <c r="F47" s="33">
        <v>7497367</v>
      </c>
      <c r="G47" s="34">
        <v>5329559</v>
      </c>
      <c r="H47" s="27">
        <v>839390</v>
      </c>
      <c r="I47" s="29">
        <v>6168949</v>
      </c>
      <c r="J47" s="396">
        <v>-1328418</v>
      </c>
      <c r="K47" s="448"/>
      <c r="L47" s="35">
        <v>308</v>
      </c>
      <c r="M47" s="27">
        <v>168963</v>
      </c>
      <c r="N47" s="27">
        <v>149449</v>
      </c>
      <c r="O47" s="33">
        <v>3661.72</v>
      </c>
      <c r="P47" s="35">
        <f t="shared" si="0"/>
        <v>4313.045454545455</v>
      </c>
      <c r="Q47" s="27">
        <f t="shared" si="1"/>
        <v>7.8621828447648303</v>
      </c>
      <c r="R47" s="27">
        <f t="shared" si="2"/>
        <v>8.8887714203507553</v>
      </c>
      <c r="S47" s="33">
        <f t="shared" si="3"/>
        <v>362.7852484624712</v>
      </c>
      <c r="T47" s="416"/>
      <c r="U47" s="433">
        <v>0</v>
      </c>
      <c r="V47" s="416"/>
      <c r="W47" s="416"/>
      <c r="X47" s="416"/>
      <c r="Y47" s="416"/>
      <c r="Z47" s="416"/>
      <c r="AA47" s="416"/>
      <c r="AB47" s="416"/>
      <c r="AC47" s="416"/>
      <c r="AD47" s="416"/>
      <c r="AE47" s="416"/>
      <c r="AF47" s="416"/>
      <c r="AG47" s="416"/>
      <c r="AH47" s="416"/>
      <c r="AI47" s="416"/>
      <c r="AJ47" s="416"/>
      <c r="AK47" s="416"/>
      <c r="AL47" s="416"/>
      <c r="AM47" s="416"/>
      <c r="AN47" s="416"/>
      <c r="AO47" s="416"/>
      <c r="AP47" s="416"/>
      <c r="AQ47" s="416"/>
      <c r="AR47" s="416"/>
      <c r="AS47" s="416"/>
      <c r="AT47" s="416"/>
      <c r="AU47" s="416"/>
      <c r="AV47" s="416"/>
      <c r="AW47" s="416"/>
      <c r="AX47" s="416"/>
      <c r="AY47" s="416"/>
      <c r="AZ47" s="416"/>
      <c r="BA47" s="416"/>
      <c r="BB47" s="416"/>
      <c r="BC47" s="416"/>
      <c r="BD47" s="416"/>
      <c r="BE47" s="416"/>
      <c r="BF47" s="416"/>
      <c r="BG47" s="416"/>
      <c r="BH47" s="416"/>
      <c r="BI47" s="416"/>
      <c r="BJ47" s="416"/>
      <c r="BK47" s="416"/>
      <c r="BL47" s="416"/>
      <c r="BM47" s="416"/>
      <c r="BN47" s="416"/>
    </row>
    <row r="48" spans="1:66" s="3" customFormat="1" ht="30" customHeight="1">
      <c r="A48" s="90">
        <v>7003</v>
      </c>
      <c r="B48" s="48" t="s">
        <v>47</v>
      </c>
      <c r="C48" s="45">
        <v>12378020</v>
      </c>
      <c r="D48" s="30">
        <v>8378644</v>
      </c>
      <c r="E48" s="30">
        <v>6339060</v>
      </c>
      <c r="F48" s="33">
        <v>27095724</v>
      </c>
      <c r="G48" s="34">
        <v>390120</v>
      </c>
      <c r="H48" s="27">
        <v>284467</v>
      </c>
      <c r="I48" s="29">
        <v>674587</v>
      </c>
      <c r="J48" s="396">
        <v>-26421137</v>
      </c>
      <c r="K48" s="448"/>
      <c r="L48" s="35">
        <v>297</v>
      </c>
      <c r="M48" s="27">
        <v>3619</v>
      </c>
      <c r="N48" s="27">
        <v>149449</v>
      </c>
      <c r="O48" s="33">
        <v>2263.33</v>
      </c>
      <c r="P48" s="35">
        <f t="shared" si="0"/>
        <v>88960.057239057234</v>
      </c>
      <c r="Q48" s="27">
        <f t="shared" si="1"/>
        <v>7300.6733904393477</v>
      </c>
      <c r="R48" s="27">
        <f t="shared" si="2"/>
        <v>176.79032312026177</v>
      </c>
      <c r="S48" s="33">
        <f t="shared" si="3"/>
        <v>11673.568149584904</v>
      </c>
      <c r="T48" s="416"/>
      <c r="U48" s="433">
        <v>0</v>
      </c>
      <c r="V48" s="416"/>
      <c r="W48" s="416"/>
      <c r="X48" s="416"/>
      <c r="Y48" s="416"/>
      <c r="Z48" s="416"/>
      <c r="AA48" s="416"/>
      <c r="AB48" s="416"/>
      <c r="AC48" s="416"/>
      <c r="AD48" s="416"/>
      <c r="AE48" s="416"/>
      <c r="AF48" s="416"/>
      <c r="AG48" s="416"/>
      <c r="AH48" s="416"/>
      <c r="AI48" s="416"/>
      <c r="AJ48" s="416"/>
      <c r="AK48" s="416"/>
      <c r="AL48" s="416"/>
      <c r="AM48" s="416"/>
      <c r="AN48" s="416"/>
      <c r="AO48" s="416"/>
      <c r="AP48" s="416"/>
      <c r="AQ48" s="416"/>
      <c r="AR48" s="416"/>
      <c r="AS48" s="416"/>
      <c r="AT48" s="416"/>
      <c r="AU48" s="416"/>
      <c r="AV48" s="416"/>
      <c r="AW48" s="416"/>
      <c r="AX48" s="416"/>
      <c r="AY48" s="416"/>
      <c r="AZ48" s="416"/>
      <c r="BA48" s="416"/>
      <c r="BB48" s="416"/>
      <c r="BC48" s="416"/>
      <c r="BD48" s="416"/>
      <c r="BE48" s="416"/>
      <c r="BF48" s="416"/>
      <c r="BG48" s="416"/>
      <c r="BH48" s="416"/>
      <c r="BI48" s="416"/>
      <c r="BJ48" s="416"/>
      <c r="BK48" s="416"/>
      <c r="BL48" s="416"/>
      <c r="BM48" s="416"/>
      <c r="BN48" s="416"/>
    </row>
    <row r="49" spans="1:66" s="3" customFormat="1" ht="30" customHeight="1">
      <c r="A49" s="90">
        <v>7004</v>
      </c>
      <c r="B49" s="48" t="s">
        <v>401</v>
      </c>
      <c r="C49" s="45">
        <v>17763040</v>
      </c>
      <c r="D49" s="30">
        <v>3444111</v>
      </c>
      <c r="E49" s="30">
        <v>5594000</v>
      </c>
      <c r="F49" s="33">
        <v>26801151</v>
      </c>
      <c r="G49" s="34">
        <v>32500</v>
      </c>
      <c r="H49" s="27">
        <v>6400</v>
      </c>
      <c r="I49" s="29">
        <v>38900</v>
      </c>
      <c r="J49" s="396">
        <v>-26762251</v>
      </c>
      <c r="K49" s="448"/>
      <c r="L49" s="35">
        <v>292</v>
      </c>
      <c r="M49" s="27">
        <v>1169</v>
      </c>
      <c r="N49" s="27">
        <v>149449</v>
      </c>
      <c r="O49" s="33">
        <v>921</v>
      </c>
      <c r="P49" s="35">
        <f t="shared" si="0"/>
        <v>91651.544520547948</v>
      </c>
      <c r="Q49" s="27">
        <f t="shared" si="1"/>
        <v>22893.285714285714</v>
      </c>
      <c r="R49" s="27">
        <f t="shared" si="2"/>
        <v>179.07280075477254</v>
      </c>
      <c r="S49" s="33">
        <f t="shared" si="3"/>
        <v>29057.818675352879</v>
      </c>
      <c r="T49" s="416"/>
      <c r="U49" s="433">
        <v>0</v>
      </c>
      <c r="V49" s="416"/>
      <c r="W49" s="416"/>
      <c r="X49" s="416"/>
      <c r="Y49" s="416"/>
      <c r="Z49" s="416"/>
      <c r="AA49" s="416"/>
      <c r="AB49" s="416"/>
      <c r="AC49" s="416"/>
      <c r="AD49" s="416"/>
      <c r="AE49" s="416"/>
      <c r="AF49" s="416"/>
      <c r="AG49" s="416"/>
      <c r="AH49" s="416"/>
      <c r="AI49" s="416"/>
      <c r="AJ49" s="416"/>
      <c r="AK49" s="416"/>
      <c r="AL49" s="416"/>
      <c r="AM49" s="416"/>
      <c r="AN49" s="416"/>
      <c r="AO49" s="416"/>
      <c r="AP49" s="416"/>
      <c r="AQ49" s="416"/>
      <c r="AR49" s="416"/>
      <c r="AS49" s="416"/>
      <c r="AT49" s="416"/>
      <c r="AU49" s="416"/>
      <c r="AV49" s="416"/>
      <c r="AW49" s="416"/>
      <c r="AX49" s="416"/>
      <c r="AY49" s="416"/>
      <c r="AZ49" s="416"/>
      <c r="BA49" s="416"/>
      <c r="BB49" s="416"/>
      <c r="BC49" s="416"/>
      <c r="BD49" s="416"/>
      <c r="BE49" s="416"/>
      <c r="BF49" s="416"/>
      <c r="BG49" s="416"/>
      <c r="BH49" s="416"/>
      <c r="BI49" s="416"/>
      <c r="BJ49" s="416"/>
      <c r="BK49" s="416"/>
      <c r="BL49" s="416"/>
      <c r="BM49" s="416"/>
      <c r="BN49" s="416"/>
    </row>
    <row r="50" spans="1:66" s="3" customFormat="1" ht="30" customHeight="1">
      <c r="A50" s="90">
        <v>7005</v>
      </c>
      <c r="B50" s="48" t="s">
        <v>46</v>
      </c>
      <c r="C50" s="45">
        <v>10380020</v>
      </c>
      <c r="D50" s="30">
        <v>3723749</v>
      </c>
      <c r="E50" s="30">
        <v>6553467.1578947371</v>
      </c>
      <c r="F50" s="33">
        <v>20657236.157894738</v>
      </c>
      <c r="G50" s="34">
        <v>324400</v>
      </c>
      <c r="H50" s="27">
        <v>98200</v>
      </c>
      <c r="I50" s="29">
        <v>422600</v>
      </c>
      <c r="J50" s="396">
        <v>-20234636.157894738</v>
      </c>
      <c r="K50" s="448"/>
      <c r="L50" s="35">
        <v>233</v>
      </c>
      <c r="M50" s="27">
        <v>3907</v>
      </c>
      <c r="N50" s="27">
        <v>149449</v>
      </c>
      <c r="O50" s="33">
        <v>782</v>
      </c>
      <c r="P50" s="35">
        <f t="shared" si="0"/>
        <v>86843.932008131917</v>
      </c>
      <c r="Q50" s="27">
        <f t="shared" si="1"/>
        <v>5179.0724745059479</v>
      </c>
      <c r="R50" s="27">
        <f t="shared" si="2"/>
        <v>135.39492507741596</v>
      </c>
      <c r="S50" s="33">
        <f t="shared" si="3"/>
        <v>25875.493808049538</v>
      </c>
      <c r="T50" s="416"/>
      <c r="U50" s="433">
        <v>0</v>
      </c>
      <c r="V50" s="416"/>
      <c r="W50" s="416"/>
      <c r="X50" s="416"/>
      <c r="Y50" s="416"/>
      <c r="Z50" s="416"/>
      <c r="AA50" s="416"/>
      <c r="AB50" s="416"/>
      <c r="AC50" s="416"/>
      <c r="AD50" s="416"/>
      <c r="AE50" s="416"/>
      <c r="AF50" s="416"/>
      <c r="AG50" s="416"/>
      <c r="AH50" s="416"/>
      <c r="AI50" s="416"/>
      <c r="AJ50" s="416"/>
      <c r="AK50" s="416"/>
      <c r="AL50" s="416"/>
      <c r="AM50" s="416"/>
      <c r="AN50" s="416"/>
      <c r="AO50" s="416"/>
      <c r="AP50" s="416"/>
      <c r="AQ50" s="416"/>
      <c r="AR50" s="416"/>
      <c r="AS50" s="416"/>
      <c r="AT50" s="416"/>
      <c r="AU50" s="416"/>
      <c r="AV50" s="416"/>
      <c r="AW50" s="416"/>
      <c r="AX50" s="416"/>
      <c r="AY50" s="416"/>
      <c r="AZ50" s="416"/>
      <c r="BA50" s="416"/>
      <c r="BB50" s="416"/>
      <c r="BC50" s="416"/>
      <c r="BD50" s="416"/>
      <c r="BE50" s="416"/>
      <c r="BF50" s="416"/>
      <c r="BG50" s="416"/>
      <c r="BH50" s="416"/>
      <c r="BI50" s="416"/>
      <c r="BJ50" s="416"/>
      <c r="BK50" s="416"/>
      <c r="BL50" s="416"/>
      <c r="BM50" s="416"/>
      <c r="BN50" s="416"/>
    </row>
    <row r="51" spans="1:66" s="3" customFormat="1" ht="30" customHeight="1">
      <c r="A51" s="90">
        <v>7009</v>
      </c>
      <c r="B51" s="48" t="s">
        <v>15</v>
      </c>
      <c r="C51" s="45">
        <v>1970401.9999999986</v>
      </c>
      <c r="D51" s="30">
        <v>728745</v>
      </c>
      <c r="E51" s="30">
        <v>0</v>
      </c>
      <c r="F51" s="33">
        <v>2699146.9999999986</v>
      </c>
      <c r="G51" s="34">
        <v>171110</v>
      </c>
      <c r="H51" s="27">
        <v>4500</v>
      </c>
      <c r="I51" s="29">
        <v>175610</v>
      </c>
      <c r="J51" s="396">
        <v>-2523536.9999999986</v>
      </c>
      <c r="K51" s="448"/>
      <c r="L51" s="35">
        <v>114</v>
      </c>
      <c r="M51" s="27">
        <v>1571</v>
      </c>
      <c r="N51" s="27">
        <v>149449</v>
      </c>
      <c r="O51" s="33">
        <v>744</v>
      </c>
      <c r="P51" s="35">
        <f t="shared" si="0"/>
        <v>22136.289473684199</v>
      </c>
      <c r="Q51" s="27">
        <f t="shared" si="1"/>
        <v>1606.3252705283251</v>
      </c>
      <c r="R51" s="27">
        <f t="shared" si="2"/>
        <v>16.885606461066978</v>
      </c>
      <c r="S51" s="33">
        <f t="shared" si="3"/>
        <v>3391.8508064516109</v>
      </c>
      <c r="T51" s="416"/>
      <c r="U51" s="433">
        <v>0</v>
      </c>
      <c r="V51" s="416"/>
      <c r="W51" s="416"/>
      <c r="X51" s="416"/>
      <c r="Y51" s="416"/>
      <c r="Z51" s="416"/>
      <c r="AA51" s="416"/>
      <c r="AB51" s="416"/>
      <c r="AC51" s="416"/>
      <c r="AD51" s="416"/>
      <c r="AE51" s="416"/>
      <c r="AF51" s="416"/>
      <c r="AG51" s="416"/>
      <c r="AH51" s="416"/>
      <c r="AI51" s="416"/>
      <c r="AJ51" s="416"/>
      <c r="AK51" s="416"/>
      <c r="AL51" s="416"/>
      <c r="AM51" s="416"/>
      <c r="AN51" s="416"/>
      <c r="AO51" s="416"/>
      <c r="AP51" s="416"/>
      <c r="AQ51" s="416"/>
      <c r="AR51" s="416"/>
      <c r="AS51" s="416"/>
      <c r="AT51" s="416"/>
      <c r="AU51" s="416"/>
      <c r="AV51" s="416"/>
      <c r="AW51" s="416"/>
      <c r="AX51" s="416"/>
      <c r="AY51" s="416"/>
      <c r="AZ51" s="416"/>
      <c r="BA51" s="416"/>
      <c r="BB51" s="416"/>
      <c r="BC51" s="416"/>
      <c r="BD51" s="416"/>
      <c r="BE51" s="416"/>
      <c r="BF51" s="416"/>
      <c r="BG51" s="416"/>
      <c r="BH51" s="416"/>
      <c r="BI51" s="416"/>
      <c r="BJ51" s="416"/>
      <c r="BK51" s="416"/>
      <c r="BL51" s="416"/>
      <c r="BM51" s="416"/>
      <c r="BN51" s="416"/>
    </row>
    <row r="52" spans="1:66" s="3" customFormat="1" ht="30" customHeight="1">
      <c r="A52" s="90">
        <v>7001</v>
      </c>
      <c r="B52" s="48" t="s">
        <v>402</v>
      </c>
      <c r="C52" s="45">
        <v>22758040</v>
      </c>
      <c r="D52" s="30">
        <v>15258429</v>
      </c>
      <c r="E52" s="30">
        <v>362280</v>
      </c>
      <c r="F52" s="33">
        <v>38378749</v>
      </c>
      <c r="G52" s="34">
        <v>31178740</v>
      </c>
      <c r="H52" s="27">
        <v>619554</v>
      </c>
      <c r="I52" s="29">
        <v>31798294</v>
      </c>
      <c r="J52" s="396">
        <v>-6580455</v>
      </c>
      <c r="K52" s="448"/>
      <c r="L52" s="35">
        <v>299</v>
      </c>
      <c r="M52" s="27">
        <v>60911</v>
      </c>
      <c r="N52" s="27">
        <v>149449</v>
      </c>
      <c r="O52" s="33">
        <v>677.8</v>
      </c>
      <c r="P52" s="35">
        <f t="shared" si="0"/>
        <v>22008.210702341137</v>
      </c>
      <c r="Q52" s="27">
        <f t="shared" si="1"/>
        <v>108.0339347572688</v>
      </c>
      <c r="R52" s="27">
        <f t="shared" si="2"/>
        <v>44.031442164216557</v>
      </c>
      <c r="S52" s="33">
        <f t="shared" si="3"/>
        <v>9708.549719681323</v>
      </c>
      <c r="T52" s="416"/>
      <c r="U52" s="433">
        <v>0</v>
      </c>
      <c r="V52" s="416"/>
      <c r="W52" s="416"/>
      <c r="X52" s="416"/>
      <c r="Y52" s="416"/>
      <c r="Z52" s="416"/>
      <c r="AA52" s="416"/>
      <c r="AB52" s="416"/>
      <c r="AC52" s="416"/>
      <c r="AD52" s="416"/>
      <c r="AE52" s="416"/>
      <c r="AF52" s="416"/>
      <c r="AG52" s="416"/>
      <c r="AH52" s="416"/>
      <c r="AI52" s="416"/>
      <c r="AJ52" s="416"/>
      <c r="AK52" s="416"/>
      <c r="AL52" s="416"/>
      <c r="AM52" s="416"/>
      <c r="AN52" s="416"/>
      <c r="AO52" s="416"/>
      <c r="AP52" s="416"/>
      <c r="AQ52" s="416"/>
      <c r="AR52" s="416"/>
      <c r="AS52" s="416"/>
      <c r="AT52" s="416"/>
      <c r="AU52" s="416"/>
      <c r="AV52" s="416"/>
      <c r="AW52" s="416"/>
      <c r="AX52" s="416"/>
      <c r="AY52" s="416"/>
      <c r="AZ52" s="416"/>
      <c r="BA52" s="416"/>
      <c r="BB52" s="416"/>
      <c r="BC52" s="416"/>
      <c r="BD52" s="416"/>
      <c r="BE52" s="416"/>
      <c r="BF52" s="416"/>
      <c r="BG52" s="416"/>
      <c r="BH52" s="416"/>
      <c r="BI52" s="416"/>
      <c r="BJ52" s="416"/>
      <c r="BK52" s="416"/>
      <c r="BL52" s="416"/>
      <c r="BM52" s="416"/>
      <c r="BN52" s="416"/>
    </row>
    <row r="53" spans="1:66" s="3" customFormat="1" ht="30" customHeight="1">
      <c r="A53" s="90">
        <v>7010</v>
      </c>
      <c r="B53" s="48" t="s">
        <v>403</v>
      </c>
      <c r="C53" s="45">
        <v>7992000</v>
      </c>
      <c r="D53" s="30">
        <v>2432187</v>
      </c>
      <c r="E53" s="30">
        <v>3281237.8947368423</v>
      </c>
      <c r="F53" s="33">
        <v>13705424.894736841</v>
      </c>
      <c r="G53" s="34">
        <v>3290973</v>
      </c>
      <c r="H53" s="27">
        <v>13240</v>
      </c>
      <c r="I53" s="29">
        <v>3304213</v>
      </c>
      <c r="J53" s="396">
        <v>-10401211.894736841</v>
      </c>
      <c r="K53" s="448"/>
      <c r="L53" s="35">
        <v>319</v>
      </c>
      <c r="M53" s="27">
        <v>13888</v>
      </c>
      <c r="N53" s="27">
        <v>149449</v>
      </c>
      <c r="O53" s="33">
        <v>608.08999999999992</v>
      </c>
      <c r="P53" s="35">
        <f t="shared" si="0"/>
        <v>32605.679920805145</v>
      </c>
      <c r="Q53" s="27">
        <f t="shared" si="1"/>
        <v>748.93518827310209</v>
      </c>
      <c r="R53" s="27">
        <f t="shared" si="2"/>
        <v>69.597065853480728</v>
      </c>
      <c r="S53" s="33">
        <f t="shared" si="3"/>
        <v>17104.72445647329</v>
      </c>
      <c r="T53" s="416"/>
      <c r="U53" s="433">
        <v>0</v>
      </c>
      <c r="V53" s="416"/>
      <c r="W53" s="416"/>
      <c r="X53" s="416"/>
      <c r="Y53" s="416"/>
      <c r="Z53" s="416"/>
      <c r="AA53" s="416"/>
      <c r="AB53" s="416"/>
      <c r="AC53" s="416"/>
      <c r="AD53" s="416"/>
      <c r="AE53" s="416"/>
      <c r="AF53" s="416"/>
      <c r="AG53" s="416"/>
      <c r="AH53" s="416"/>
      <c r="AI53" s="416"/>
      <c r="AJ53" s="416"/>
      <c r="AK53" s="416"/>
      <c r="AL53" s="416"/>
      <c r="AM53" s="416"/>
      <c r="AN53" s="416"/>
      <c r="AO53" s="416"/>
      <c r="AP53" s="416"/>
      <c r="AQ53" s="416"/>
      <c r="AR53" s="416"/>
      <c r="AS53" s="416"/>
      <c r="AT53" s="416"/>
      <c r="AU53" s="416"/>
      <c r="AV53" s="416"/>
      <c r="AW53" s="416"/>
      <c r="AX53" s="416"/>
      <c r="AY53" s="416"/>
      <c r="AZ53" s="416"/>
      <c r="BA53" s="416"/>
      <c r="BB53" s="416"/>
      <c r="BC53" s="416"/>
      <c r="BD53" s="416"/>
      <c r="BE53" s="416"/>
      <c r="BF53" s="416"/>
      <c r="BG53" s="416"/>
      <c r="BH53" s="416"/>
      <c r="BI53" s="416"/>
      <c r="BJ53" s="416"/>
      <c r="BK53" s="416"/>
      <c r="BL53" s="416"/>
      <c r="BM53" s="416"/>
      <c r="BN53" s="416"/>
    </row>
    <row r="54" spans="1:66" s="3" customFormat="1" ht="30" customHeight="1">
      <c r="A54" s="90">
        <v>7008</v>
      </c>
      <c r="B54" s="48" t="s">
        <v>109</v>
      </c>
      <c r="C54" s="45">
        <v>20077846</v>
      </c>
      <c r="D54" s="30">
        <v>9088785</v>
      </c>
      <c r="E54" s="30">
        <v>469760</v>
      </c>
      <c r="F54" s="33">
        <v>29636391</v>
      </c>
      <c r="G54" s="34">
        <v>2534000</v>
      </c>
      <c r="H54" s="27">
        <v>2989402</v>
      </c>
      <c r="I54" s="29">
        <v>5523402</v>
      </c>
      <c r="J54" s="396">
        <v>-24112989</v>
      </c>
      <c r="K54" s="448"/>
      <c r="L54" s="35">
        <v>298</v>
      </c>
      <c r="M54" s="27">
        <v>9535</v>
      </c>
      <c r="N54" s="27">
        <v>149449</v>
      </c>
      <c r="O54" s="33">
        <v>605.31999999999994</v>
      </c>
      <c r="P54" s="35">
        <f t="shared" si="0"/>
        <v>80916.070469798651</v>
      </c>
      <c r="Q54" s="27">
        <f t="shared" si="1"/>
        <v>2528.8923964341898</v>
      </c>
      <c r="R54" s="27">
        <f t="shared" si="2"/>
        <v>161.34593741008638</v>
      </c>
      <c r="S54" s="33">
        <f t="shared" si="3"/>
        <v>39835.110354853634</v>
      </c>
      <c r="T54" s="416"/>
      <c r="U54" s="433">
        <v>0</v>
      </c>
      <c r="V54" s="416"/>
      <c r="W54" s="416"/>
      <c r="X54" s="416"/>
      <c r="Y54" s="416"/>
      <c r="Z54" s="416"/>
      <c r="AA54" s="416"/>
      <c r="AB54" s="416"/>
      <c r="AC54" s="416"/>
      <c r="AD54" s="416"/>
      <c r="AE54" s="416"/>
      <c r="AF54" s="416"/>
      <c r="AG54" s="416"/>
      <c r="AH54" s="416"/>
      <c r="AI54" s="416"/>
      <c r="AJ54" s="416"/>
      <c r="AK54" s="416"/>
      <c r="AL54" s="416"/>
      <c r="AM54" s="416"/>
      <c r="AN54" s="416"/>
      <c r="AO54" s="416"/>
      <c r="AP54" s="416"/>
      <c r="AQ54" s="416"/>
      <c r="AR54" s="416"/>
      <c r="AS54" s="416"/>
      <c r="AT54" s="416"/>
      <c r="AU54" s="416"/>
      <c r="AV54" s="416"/>
      <c r="AW54" s="416"/>
      <c r="AX54" s="416"/>
      <c r="AY54" s="416"/>
      <c r="AZ54" s="416"/>
      <c r="BA54" s="416"/>
      <c r="BB54" s="416"/>
      <c r="BC54" s="416"/>
      <c r="BD54" s="416"/>
      <c r="BE54" s="416"/>
      <c r="BF54" s="416"/>
      <c r="BG54" s="416"/>
      <c r="BH54" s="416"/>
      <c r="BI54" s="416"/>
      <c r="BJ54" s="416"/>
      <c r="BK54" s="416"/>
      <c r="BL54" s="416"/>
      <c r="BM54" s="416"/>
      <c r="BN54" s="416"/>
    </row>
    <row r="55" spans="1:66" s="3" customFormat="1" ht="30" customHeight="1">
      <c r="A55" s="90">
        <v>7006</v>
      </c>
      <c r="B55" s="48" t="s">
        <v>404</v>
      </c>
      <c r="C55" s="45">
        <v>0</v>
      </c>
      <c r="D55" s="30">
        <v>1461720</v>
      </c>
      <c r="E55" s="30">
        <v>0</v>
      </c>
      <c r="F55" s="33">
        <v>1461720</v>
      </c>
      <c r="G55" s="34">
        <v>0</v>
      </c>
      <c r="H55" s="27">
        <v>0</v>
      </c>
      <c r="I55" s="29">
        <v>0</v>
      </c>
      <c r="J55" s="396">
        <v>-1461720</v>
      </c>
      <c r="K55" s="448"/>
      <c r="L55" s="35">
        <v>299</v>
      </c>
      <c r="M55" s="27">
        <v>60911</v>
      </c>
      <c r="N55" s="27">
        <v>149449</v>
      </c>
      <c r="O55" s="33">
        <v>523.07999999999993</v>
      </c>
      <c r="P55" s="35">
        <f t="shared" si="0"/>
        <v>4888.695652173913</v>
      </c>
      <c r="Q55" s="27">
        <f t="shared" si="1"/>
        <v>23.997635894994335</v>
      </c>
      <c r="R55" s="27">
        <f t="shared" si="2"/>
        <v>9.7807278737228085</v>
      </c>
      <c r="S55" s="33">
        <f t="shared" si="3"/>
        <v>2794.4482679513653</v>
      </c>
      <c r="T55" s="416"/>
      <c r="U55" s="433">
        <v>0</v>
      </c>
      <c r="V55" s="416"/>
      <c r="W55" s="416"/>
      <c r="X55" s="416"/>
      <c r="Y55" s="416"/>
      <c r="Z55" s="416"/>
      <c r="AA55" s="416"/>
      <c r="AB55" s="416"/>
      <c r="AC55" s="416"/>
      <c r="AD55" s="416"/>
      <c r="AE55" s="416"/>
      <c r="AF55" s="416"/>
      <c r="AG55" s="416"/>
      <c r="AH55" s="416"/>
      <c r="AI55" s="416"/>
      <c r="AJ55" s="416"/>
      <c r="AK55" s="416"/>
      <c r="AL55" s="416"/>
      <c r="AM55" s="416"/>
      <c r="AN55" s="416"/>
      <c r="AO55" s="416"/>
      <c r="AP55" s="416"/>
      <c r="AQ55" s="416"/>
      <c r="AR55" s="416"/>
      <c r="AS55" s="416"/>
      <c r="AT55" s="416"/>
      <c r="AU55" s="416"/>
      <c r="AV55" s="416"/>
      <c r="AW55" s="416"/>
      <c r="AX55" s="416"/>
      <c r="AY55" s="416"/>
      <c r="AZ55" s="416"/>
      <c r="BA55" s="416"/>
      <c r="BB55" s="416"/>
      <c r="BC55" s="416"/>
      <c r="BD55" s="416"/>
      <c r="BE55" s="416"/>
      <c r="BF55" s="416"/>
      <c r="BG55" s="416"/>
      <c r="BH55" s="416"/>
      <c r="BI55" s="416"/>
      <c r="BJ55" s="416"/>
      <c r="BK55" s="416"/>
      <c r="BL55" s="416"/>
      <c r="BM55" s="416"/>
      <c r="BN55" s="416"/>
    </row>
    <row r="56" spans="1:66" s="3" customFormat="1" ht="30" customHeight="1">
      <c r="A56" s="90">
        <v>7002</v>
      </c>
      <c r="B56" s="48" t="s">
        <v>48</v>
      </c>
      <c r="C56" s="45">
        <v>0</v>
      </c>
      <c r="D56" s="30">
        <v>476935</v>
      </c>
      <c r="E56" s="30">
        <v>0</v>
      </c>
      <c r="F56" s="33">
        <v>476935</v>
      </c>
      <c r="G56" s="34">
        <v>0</v>
      </c>
      <c r="H56" s="27">
        <v>0</v>
      </c>
      <c r="I56" s="29">
        <v>0</v>
      </c>
      <c r="J56" s="396">
        <v>-476935</v>
      </c>
      <c r="K56" s="448"/>
      <c r="L56" s="35">
        <v>299</v>
      </c>
      <c r="M56" s="27"/>
      <c r="N56" s="27">
        <v>149449</v>
      </c>
      <c r="O56" s="33">
        <v>365.59</v>
      </c>
      <c r="P56" s="35">
        <f t="shared" si="0"/>
        <v>1595.1003344481605</v>
      </c>
      <c r="Q56" s="27"/>
      <c r="R56" s="27">
        <f t="shared" si="2"/>
        <v>3.1912893361614998</v>
      </c>
      <c r="S56" s="33">
        <f t="shared" si="3"/>
        <v>1304.5624880330427</v>
      </c>
      <c r="T56" s="416"/>
      <c r="U56" s="433">
        <v>0</v>
      </c>
      <c r="V56" s="416"/>
      <c r="W56" s="416"/>
      <c r="X56" s="416"/>
      <c r="Y56" s="416"/>
      <c r="Z56" s="416"/>
      <c r="AA56" s="416"/>
      <c r="AB56" s="416"/>
      <c r="AC56" s="416"/>
      <c r="AD56" s="416"/>
      <c r="AE56" s="416"/>
      <c r="AF56" s="416"/>
      <c r="AG56" s="416"/>
      <c r="AH56" s="416"/>
      <c r="AI56" s="416"/>
      <c r="AJ56" s="416"/>
      <c r="AK56" s="416"/>
      <c r="AL56" s="416"/>
      <c r="AM56" s="416"/>
      <c r="AN56" s="416"/>
      <c r="AO56" s="416"/>
      <c r="AP56" s="416"/>
      <c r="AQ56" s="416"/>
      <c r="AR56" s="416"/>
      <c r="AS56" s="416"/>
      <c r="AT56" s="416"/>
      <c r="AU56" s="416"/>
      <c r="AV56" s="416"/>
      <c r="AW56" s="416"/>
      <c r="AX56" s="416"/>
      <c r="AY56" s="416"/>
      <c r="AZ56" s="416"/>
      <c r="BA56" s="416"/>
      <c r="BB56" s="416"/>
      <c r="BC56" s="416"/>
      <c r="BD56" s="416"/>
      <c r="BE56" s="416"/>
      <c r="BF56" s="416"/>
      <c r="BG56" s="416"/>
      <c r="BH56" s="416"/>
      <c r="BI56" s="416"/>
      <c r="BJ56" s="416"/>
      <c r="BK56" s="416"/>
      <c r="BL56" s="416"/>
      <c r="BM56" s="416"/>
      <c r="BN56" s="416"/>
    </row>
    <row r="57" spans="1:66" s="3" customFormat="1" ht="30" customHeight="1">
      <c r="A57" s="90">
        <v>8005</v>
      </c>
      <c r="B57" s="48" t="s">
        <v>405</v>
      </c>
      <c r="C57" s="45">
        <v>6349808</v>
      </c>
      <c r="D57" s="30">
        <v>18084157</v>
      </c>
      <c r="E57" s="30">
        <v>0</v>
      </c>
      <c r="F57" s="33">
        <v>24433965</v>
      </c>
      <c r="G57" s="34">
        <v>6771710</v>
      </c>
      <c r="H57" s="27">
        <v>42425</v>
      </c>
      <c r="I57" s="29">
        <v>6814135</v>
      </c>
      <c r="J57" s="396">
        <v>-17619830</v>
      </c>
      <c r="K57" s="448"/>
      <c r="L57" s="35">
        <v>359</v>
      </c>
      <c r="M57" s="27">
        <v>36729</v>
      </c>
      <c r="N57" s="27">
        <v>149449</v>
      </c>
      <c r="O57" s="33">
        <v>5387</v>
      </c>
      <c r="P57" s="35">
        <f t="shared" si="0"/>
        <v>49080.306406685238</v>
      </c>
      <c r="Q57" s="27">
        <f t="shared" si="1"/>
        <v>479.72528519698329</v>
      </c>
      <c r="R57" s="27">
        <f t="shared" si="2"/>
        <v>117.8986142429859</v>
      </c>
      <c r="S57" s="33">
        <f t="shared" si="3"/>
        <v>3270.8056432151475</v>
      </c>
      <c r="T57" s="416"/>
      <c r="U57" s="433">
        <v>0</v>
      </c>
      <c r="V57" s="416"/>
      <c r="W57" s="416"/>
      <c r="X57" s="416"/>
      <c r="Y57" s="416"/>
      <c r="Z57" s="416"/>
      <c r="AA57" s="416"/>
      <c r="AB57" s="416"/>
      <c r="AC57" s="416"/>
      <c r="AD57" s="416"/>
      <c r="AE57" s="416"/>
      <c r="AF57" s="416"/>
      <c r="AG57" s="416"/>
      <c r="AH57" s="416"/>
      <c r="AI57" s="416"/>
      <c r="AJ57" s="416"/>
      <c r="AK57" s="416"/>
      <c r="AL57" s="416"/>
      <c r="AM57" s="416"/>
      <c r="AN57" s="416"/>
      <c r="AO57" s="416"/>
      <c r="AP57" s="416"/>
      <c r="AQ57" s="416"/>
      <c r="AR57" s="416"/>
      <c r="AS57" s="416"/>
      <c r="AT57" s="416"/>
      <c r="AU57" s="416"/>
      <c r="AV57" s="416"/>
      <c r="AW57" s="416"/>
      <c r="AX57" s="416"/>
      <c r="AY57" s="416"/>
      <c r="AZ57" s="416"/>
      <c r="BA57" s="416"/>
      <c r="BB57" s="416"/>
      <c r="BC57" s="416"/>
      <c r="BD57" s="416"/>
      <c r="BE57" s="416"/>
      <c r="BF57" s="416"/>
      <c r="BG57" s="416"/>
      <c r="BH57" s="416"/>
      <c r="BI57" s="416"/>
      <c r="BJ57" s="416"/>
      <c r="BK57" s="416"/>
      <c r="BL57" s="416"/>
      <c r="BM57" s="416"/>
      <c r="BN57" s="416"/>
    </row>
    <row r="58" spans="1:66" s="3" customFormat="1" ht="30" customHeight="1">
      <c r="A58" s="90">
        <v>8065</v>
      </c>
      <c r="B58" s="48" t="s">
        <v>406</v>
      </c>
      <c r="C58" s="45">
        <v>144424200</v>
      </c>
      <c r="D58" s="30">
        <v>9166400</v>
      </c>
      <c r="E58" s="30">
        <v>47080978.723404258</v>
      </c>
      <c r="F58" s="33">
        <v>200671578.72340426</v>
      </c>
      <c r="G58" s="34">
        <v>0</v>
      </c>
      <c r="H58" s="27">
        <v>0</v>
      </c>
      <c r="I58" s="29">
        <v>0</v>
      </c>
      <c r="J58" s="396">
        <v>-200671578.72340426</v>
      </c>
      <c r="K58" s="448"/>
      <c r="L58" s="35">
        <v>285</v>
      </c>
      <c r="M58" s="27">
        <v>112366</v>
      </c>
      <c r="N58" s="27">
        <v>149449</v>
      </c>
      <c r="O58" s="33">
        <v>5248.22</v>
      </c>
      <c r="P58" s="35">
        <f t="shared" si="0"/>
        <v>704110.80253826058</v>
      </c>
      <c r="Q58" s="27">
        <f t="shared" si="1"/>
        <v>1785.8745414396192</v>
      </c>
      <c r="R58" s="27">
        <f t="shared" si="2"/>
        <v>1342.7428669539727</v>
      </c>
      <c r="S58" s="33">
        <f t="shared" si="3"/>
        <v>38236.121718107141</v>
      </c>
      <c r="T58" s="416"/>
      <c r="U58" s="433">
        <v>32594690</v>
      </c>
      <c r="V58" s="416"/>
      <c r="W58" s="416"/>
      <c r="X58" s="416"/>
      <c r="Y58" s="416"/>
      <c r="Z58" s="416"/>
      <c r="AA58" s="416"/>
      <c r="AB58" s="416"/>
      <c r="AC58" s="416"/>
      <c r="AD58" s="416"/>
      <c r="AE58" s="416"/>
      <c r="AF58" s="416"/>
      <c r="AG58" s="416"/>
      <c r="AH58" s="416"/>
      <c r="AI58" s="416"/>
      <c r="AJ58" s="416"/>
      <c r="AK58" s="416"/>
      <c r="AL58" s="416"/>
      <c r="AM58" s="416"/>
      <c r="AN58" s="416"/>
      <c r="AO58" s="416"/>
      <c r="AP58" s="416"/>
      <c r="AQ58" s="416"/>
      <c r="AR58" s="416"/>
      <c r="AS58" s="416"/>
      <c r="AT58" s="416"/>
      <c r="AU58" s="416"/>
      <c r="AV58" s="416"/>
      <c r="AW58" s="416"/>
      <c r="AX58" s="416"/>
      <c r="AY58" s="416"/>
      <c r="AZ58" s="416"/>
      <c r="BA58" s="416"/>
      <c r="BB58" s="416"/>
      <c r="BC58" s="416"/>
      <c r="BD58" s="416"/>
      <c r="BE58" s="416"/>
      <c r="BF58" s="416"/>
      <c r="BG58" s="416"/>
      <c r="BH58" s="416"/>
      <c r="BI58" s="416"/>
      <c r="BJ58" s="416"/>
      <c r="BK58" s="416"/>
      <c r="BL58" s="416"/>
      <c r="BM58" s="416"/>
      <c r="BN58" s="416"/>
    </row>
    <row r="59" spans="1:66" s="3" customFormat="1" ht="30" customHeight="1">
      <c r="A59" s="90">
        <v>8014</v>
      </c>
      <c r="B59" s="48" t="s">
        <v>0</v>
      </c>
      <c r="C59" s="45">
        <v>27144060</v>
      </c>
      <c r="D59" s="30">
        <v>2583244</v>
      </c>
      <c r="E59" s="30">
        <v>4790723.4042553194</v>
      </c>
      <c r="F59" s="33">
        <v>34518027.404255316</v>
      </c>
      <c r="G59" s="34">
        <v>608610</v>
      </c>
      <c r="H59" s="27">
        <v>60549</v>
      </c>
      <c r="I59" s="29">
        <v>669159</v>
      </c>
      <c r="J59" s="396">
        <v>-33848868.404255316</v>
      </c>
      <c r="K59" s="448"/>
      <c r="L59" s="35">
        <v>360</v>
      </c>
      <c r="M59" s="27">
        <v>7249</v>
      </c>
      <c r="N59" s="27">
        <v>149449</v>
      </c>
      <c r="O59" s="33">
        <v>4337.72</v>
      </c>
      <c r="P59" s="35">
        <f t="shared" si="0"/>
        <v>94024.634456264772</v>
      </c>
      <c r="Q59" s="27">
        <f t="shared" si="1"/>
        <v>4669.4534976210944</v>
      </c>
      <c r="R59" s="27">
        <f t="shared" si="2"/>
        <v>226.49110000237749</v>
      </c>
      <c r="S59" s="33">
        <f t="shared" si="3"/>
        <v>7803.3779045801284</v>
      </c>
      <c r="T59" s="416"/>
      <c r="U59" s="433">
        <v>0</v>
      </c>
      <c r="V59" s="416"/>
      <c r="W59" s="416"/>
      <c r="X59" s="416"/>
      <c r="Y59" s="416"/>
      <c r="Z59" s="416"/>
      <c r="AA59" s="416"/>
      <c r="AB59" s="416"/>
      <c r="AC59" s="416"/>
      <c r="AD59" s="416"/>
      <c r="AE59" s="416"/>
      <c r="AF59" s="416"/>
      <c r="AG59" s="416"/>
      <c r="AH59" s="416"/>
      <c r="AI59" s="416"/>
      <c r="AJ59" s="416"/>
      <c r="AK59" s="416"/>
      <c r="AL59" s="416"/>
      <c r="AM59" s="416"/>
      <c r="AN59" s="416"/>
      <c r="AO59" s="416"/>
      <c r="AP59" s="416"/>
      <c r="AQ59" s="416"/>
      <c r="AR59" s="416"/>
      <c r="AS59" s="416"/>
      <c r="AT59" s="416"/>
      <c r="AU59" s="416"/>
      <c r="AV59" s="416"/>
      <c r="AW59" s="416"/>
      <c r="AX59" s="416"/>
      <c r="AY59" s="416"/>
      <c r="AZ59" s="416"/>
      <c r="BA59" s="416"/>
      <c r="BB59" s="416"/>
      <c r="BC59" s="416"/>
      <c r="BD59" s="416"/>
      <c r="BE59" s="416"/>
      <c r="BF59" s="416"/>
      <c r="BG59" s="416"/>
      <c r="BH59" s="416"/>
      <c r="BI59" s="416"/>
      <c r="BJ59" s="416"/>
      <c r="BK59" s="416"/>
      <c r="BL59" s="416"/>
      <c r="BM59" s="416"/>
      <c r="BN59" s="416"/>
    </row>
    <row r="60" spans="1:66" s="3" customFormat="1" ht="30" customHeight="1">
      <c r="A60" s="90">
        <v>8010</v>
      </c>
      <c r="B60" s="48" t="s">
        <v>23</v>
      </c>
      <c r="C60" s="45">
        <v>8382020</v>
      </c>
      <c r="D60" s="30">
        <v>9648277</v>
      </c>
      <c r="E60" s="30">
        <v>0</v>
      </c>
      <c r="F60" s="33">
        <v>18030297</v>
      </c>
      <c r="G60" s="34">
        <v>2246230</v>
      </c>
      <c r="H60" s="27">
        <v>0</v>
      </c>
      <c r="I60" s="29">
        <v>2246230</v>
      </c>
      <c r="J60" s="396">
        <v>-15784067</v>
      </c>
      <c r="K60" s="448"/>
      <c r="L60" s="35">
        <v>307</v>
      </c>
      <c r="M60" s="27">
        <v>22787</v>
      </c>
      <c r="N60" s="27">
        <v>149449</v>
      </c>
      <c r="O60" s="33">
        <v>3921.56</v>
      </c>
      <c r="P60" s="35">
        <f t="shared" si="0"/>
        <v>51413.899022801306</v>
      </c>
      <c r="Q60" s="27">
        <f t="shared" si="1"/>
        <v>692.67858866897791</v>
      </c>
      <c r="R60" s="27">
        <f t="shared" si="2"/>
        <v>105.61507270038608</v>
      </c>
      <c r="S60" s="33">
        <f t="shared" si="3"/>
        <v>4024.9459398810677</v>
      </c>
      <c r="T60" s="416"/>
      <c r="U60" s="433">
        <v>0</v>
      </c>
      <c r="V60" s="416"/>
      <c r="W60" s="416"/>
      <c r="X60" s="416"/>
      <c r="Y60" s="416"/>
      <c r="Z60" s="416"/>
      <c r="AA60" s="416"/>
      <c r="AB60" s="416"/>
      <c r="AC60" s="416"/>
      <c r="AD60" s="416"/>
      <c r="AE60" s="416"/>
      <c r="AF60" s="416"/>
      <c r="AG60" s="416"/>
      <c r="AH60" s="416"/>
      <c r="AI60" s="416"/>
      <c r="AJ60" s="416"/>
      <c r="AK60" s="416"/>
      <c r="AL60" s="416"/>
      <c r="AM60" s="416"/>
      <c r="AN60" s="416"/>
      <c r="AO60" s="416"/>
      <c r="AP60" s="416"/>
      <c r="AQ60" s="416"/>
      <c r="AR60" s="416"/>
      <c r="AS60" s="416"/>
      <c r="AT60" s="416"/>
      <c r="AU60" s="416"/>
      <c r="AV60" s="416"/>
      <c r="AW60" s="416"/>
      <c r="AX60" s="416"/>
      <c r="AY60" s="416"/>
      <c r="AZ60" s="416"/>
      <c r="BA60" s="416"/>
      <c r="BB60" s="416"/>
      <c r="BC60" s="416"/>
      <c r="BD60" s="416"/>
      <c r="BE60" s="416"/>
      <c r="BF60" s="416"/>
      <c r="BG60" s="416"/>
      <c r="BH60" s="416"/>
      <c r="BI60" s="416"/>
      <c r="BJ60" s="416"/>
      <c r="BK60" s="416"/>
      <c r="BL60" s="416"/>
      <c r="BM60" s="416"/>
      <c r="BN60" s="416"/>
    </row>
    <row r="61" spans="1:66" s="3" customFormat="1" ht="30" customHeight="1">
      <c r="A61" s="90">
        <v>8001</v>
      </c>
      <c r="B61" s="48" t="s">
        <v>43</v>
      </c>
      <c r="C61" s="45">
        <v>11101216</v>
      </c>
      <c r="D61" s="30">
        <v>11016750</v>
      </c>
      <c r="E61" s="30">
        <v>0</v>
      </c>
      <c r="F61" s="33">
        <v>22117966</v>
      </c>
      <c r="G61" s="34">
        <v>4729020</v>
      </c>
      <c r="H61" s="27">
        <v>135948</v>
      </c>
      <c r="I61" s="29">
        <v>4864968</v>
      </c>
      <c r="J61" s="396">
        <v>-17252998</v>
      </c>
      <c r="K61" s="448"/>
      <c r="L61" s="35">
        <v>309</v>
      </c>
      <c r="M61" s="27">
        <v>56668</v>
      </c>
      <c r="N61" s="27">
        <v>149449</v>
      </c>
      <c r="O61" s="33">
        <v>3848.04</v>
      </c>
      <c r="P61" s="35">
        <f t="shared" si="0"/>
        <v>55834.944983818772</v>
      </c>
      <c r="Q61" s="27">
        <f t="shared" si="1"/>
        <v>304.45750688219101</v>
      </c>
      <c r="R61" s="27">
        <f t="shared" si="2"/>
        <v>115.44405114788323</v>
      </c>
      <c r="S61" s="33">
        <f t="shared" si="3"/>
        <v>4483.5807320090225</v>
      </c>
      <c r="T61" s="416"/>
      <c r="U61" s="433">
        <v>0</v>
      </c>
      <c r="V61" s="416"/>
      <c r="W61" s="416"/>
      <c r="X61" s="416"/>
      <c r="Y61" s="416"/>
      <c r="Z61" s="416"/>
      <c r="AA61" s="416"/>
      <c r="AB61" s="416"/>
      <c r="AC61" s="416"/>
      <c r="AD61" s="416"/>
      <c r="AE61" s="416"/>
      <c r="AF61" s="416"/>
      <c r="AG61" s="416"/>
      <c r="AH61" s="416"/>
      <c r="AI61" s="416"/>
      <c r="AJ61" s="416"/>
      <c r="AK61" s="416"/>
      <c r="AL61" s="416"/>
      <c r="AM61" s="416"/>
      <c r="AN61" s="416"/>
      <c r="AO61" s="416"/>
      <c r="AP61" s="416"/>
      <c r="AQ61" s="416"/>
      <c r="AR61" s="416"/>
      <c r="AS61" s="416"/>
      <c r="AT61" s="416"/>
      <c r="AU61" s="416"/>
      <c r="AV61" s="416"/>
      <c r="AW61" s="416"/>
      <c r="AX61" s="416"/>
      <c r="AY61" s="416"/>
      <c r="AZ61" s="416"/>
      <c r="BA61" s="416"/>
      <c r="BB61" s="416"/>
      <c r="BC61" s="416"/>
      <c r="BD61" s="416"/>
      <c r="BE61" s="416"/>
      <c r="BF61" s="416"/>
      <c r="BG61" s="416"/>
      <c r="BH61" s="416"/>
      <c r="BI61" s="416"/>
      <c r="BJ61" s="416"/>
      <c r="BK61" s="416"/>
      <c r="BL61" s="416"/>
      <c r="BM61" s="416"/>
      <c r="BN61" s="416"/>
    </row>
    <row r="62" spans="1:66" s="3" customFormat="1" ht="30" customHeight="1">
      <c r="A62" s="90">
        <v>9003</v>
      </c>
      <c r="B62" s="48" t="s">
        <v>407</v>
      </c>
      <c r="C62" s="45">
        <v>16846834</v>
      </c>
      <c r="D62" s="30">
        <v>11663943</v>
      </c>
      <c r="E62" s="30">
        <v>8742924</v>
      </c>
      <c r="F62" s="33">
        <v>37253701</v>
      </c>
      <c r="G62" s="34">
        <v>6241240</v>
      </c>
      <c r="H62" s="27">
        <v>1228610</v>
      </c>
      <c r="I62" s="29">
        <v>7469850</v>
      </c>
      <c r="J62" s="396">
        <v>-29783851</v>
      </c>
      <c r="K62" s="448"/>
      <c r="L62" s="35">
        <v>310</v>
      </c>
      <c r="M62" s="27">
        <v>39824</v>
      </c>
      <c r="N62" s="27">
        <v>149449</v>
      </c>
      <c r="O62" s="33">
        <v>2526.65</v>
      </c>
      <c r="P62" s="35">
        <f t="shared" si="0"/>
        <v>96076.938709677415</v>
      </c>
      <c r="Q62" s="27">
        <f t="shared" si="1"/>
        <v>747.88697770188833</v>
      </c>
      <c r="R62" s="27">
        <f t="shared" si="2"/>
        <v>199.29106919417328</v>
      </c>
      <c r="S62" s="33">
        <f t="shared" si="3"/>
        <v>11787.881582332337</v>
      </c>
      <c r="T62" s="416"/>
      <c r="U62" s="433">
        <v>0</v>
      </c>
      <c r="V62" s="416"/>
      <c r="W62" s="416"/>
      <c r="X62" s="416"/>
      <c r="Y62" s="416"/>
      <c r="Z62" s="416"/>
      <c r="AA62" s="416"/>
      <c r="AB62" s="416"/>
      <c r="AC62" s="416"/>
      <c r="AD62" s="416"/>
      <c r="AE62" s="416"/>
      <c r="AF62" s="416"/>
      <c r="AG62" s="416"/>
      <c r="AH62" s="416"/>
      <c r="AI62" s="416"/>
      <c r="AJ62" s="416"/>
      <c r="AK62" s="416"/>
      <c r="AL62" s="416"/>
      <c r="AM62" s="416"/>
      <c r="AN62" s="416"/>
      <c r="AO62" s="416"/>
      <c r="AP62" s="416"/>
      <c r="AQ62" s="416"/>
      <c r="AR62" s="416"/>
      <c r="AS62" s="416"/>
      <c r="AT62" s="416"/>
      <c r="AU62" s="416"/>
      <c r="AV62" s="416"/>
      <c r="AW62" s="416"/>
      <c r="AX62" s="416"/>
      <c r="AY62" s="416"/>
      <c r="AZ62" s="416"/>
      <c r="BA62" s="416"/>
      <c r="BB62" s="416"/>
      <c r="BC62" s="416"/>
      <c r="BD62" s="416"/>
      <c r="BE62" s="416"/>
      <c r="BF62" s="416"/>
      <c r="BG62" s="416"/>
      <c r="BH62" s="416"/>
      <c r="BI62" s="416"/>
      <c r="BJ62" s="416"/>
      <c r="BK62" s="416"/>
      <c r="BL62" s="416"/>
      <c r="BM62" s="416"/>
      <c r="BN62" s="416"/>
    </row>
    <row r="63" spans="1:66" s="3" customFormat="1" ht="30" customHeight="1">
      <c r="A63" s="90">
        <v>8002</v>
      </c>
      <c r="B63" s="48" t="s">
        <v>42</v>
      </c>
      <c r="C63" s="45">
        <v>4551608</v>
      </c>
      <c r="D63" s="30">
        <v>3350376</v>
      </c>
      <c r="E63" s="30">
        <v>7444900</v>
      </c>
      <c r="F63" s="33">
        <v>15346884</v>
      </c>
      <c r="G63" s="34">
        <v>2018740</v>
      </c>
      <c r="H63" s="27">
        <v>0</v>
      </c>
      <c r="I63" s="29">
        <v>2018740</v>
      </c>
      <c r="J63" s="396">
        <v>-13328144</v>
      </c>
      <c r="K63" s="448"/>
      <c r="L63" s="35">
        <v>309</v>
      </c>
      <c r="M63" s="27">
        <v>22040</v>
      </c>
      <c r="N63" s="27">
        <v>149449</v>
      </c>
      <c r="O63" s="33">
        <v>1488.98</v>
      </c>
      <c r="P63" s="35">
        <f t="shared" si="0"/>
        <v>43133.152103559871</v>
      </c>
      <c r="Q63" s="27">
        <f t="shared" si="1"/>
        <v>604.72522686025411</v>
      </c>
      <c r="R63" s="27">
        <f t="shared" si="2"/>
        <v>89.18188813575199</v>
      </c>
      <c r="S63" s="33">
        <f t="shared" si="3"/>
        <v>8951.1907480288519</v>
      </c>
      <c r="T63" s="416"/>
      <c r="U63" s="433">
        <v>0</v>
      </c>
      <c r="V63" s="416"/>
      <c r="W63" s="416"/>
      <c r="X63" s="416"/>
      <c r="Y63" s="416"/>
      <c r="Z63" s="416"/>
      <c r="AA63" s="416"/>
      <c r="AB63" s="416"/>
      <c r="AC63" s="416"/>
      <c r="AD63" s="416"/>
      <c r="AE63" s="416"/>
      <c r="AF63" s="416"/>
      <c r="AG63" s="416"/>
      <c r="AH63" s="416"/>
      <c r="AI63" s="416"/>
      <c r="AJ63" s="416"/>
      <c r="AK63" s="416"/>
      <c r="AL63" s="416"/>
      <c r="AM63" s="416"/>
      <c r="AN63" s="416"/>
      <c r="AO63" s="416"/>
      <c r="AP63" s="416"/>
      <c r="AQ63" s="416"/>
      <c r="AR63" s="416"/>
      <c r="AS63" s="416"/>
      <c r="AT63" s="416"/>
      <c r="AU63" s="416"/>
      <c r="AV63" s="416"/>
      <c r="AW63" s="416"/>
      <c r="AX63" s="416"/>
      <c r="AY63" s="416"/>
      <c r="AZ63" s="416"/>
      <c r="BA63" s="416"/>
      <c r="BB63" s="416"/>
      <c r="BC63" s="416"/>
      <c r="BD63" s="416"/>
      <c r="BE63" s="416"/>
      <c r="BF63" s="416"/>
      <c r="BG63" s="416"/>
      <c r="BH63" s="416"/>
      <c r="BI63" s="416"/>
      <c r="BJ63" s="416"/>
      <c r="BK63" s="416"/>
      <c r="BL63" s="416"/>
      <c r="BM63" s="416"/>
      <c r="BN63" s="416"/>
    </row>
    <row r="64" spans="1:66" s="3" customFormat="1" ht="30" customHeight="1">
      <c r="A64" s="90">
        <v>8017</v>
      </c>
      <c r="B64" s="48" t="s">
        <v>408</v>
      </c>
      <c r="C64" s="45">
        <v>6349808</v>
      </c>
      <c r="D64" s="30">
        <v>8890510</v>
      </c>
      <c r="E64" s="30">
        <v>0</v>
      </c>
      <c r="F64" s="33">
        <v>15240318</v>
      </c>
      <c r="G64" s="34">
        <v>4507690</v>
      </c>
      <c r="H64" s="27">
        <v>17813</v>
      </c>
      <c r="I64" s="29">
        <v>4525503</v>
      </c>
      <c r="J64" s="396">
        <v>-10714815</v>
      </c>
      <c r="K64" s="448"/>
      <c r="L64" s="35">
        <v>359</v>
      </c>
      <c r="M64" s="27">
        <v>15049</v>
      </c>
      <c r="N64" s="27">
        <v>149449</v>
      </c>
      <c r="O64" s="33">
        <v>1438.97</v>
      </c>
      <c r="P64" s="35">
        <f t="shared" si="0"/>
        <v>29846.281337047352</v>
      </c>
      <c r="Q64" s="27">
        <f t="shared" si="1"/>
        <v>711.99514917934744</v>
      </c>
      <c r="R64" s="27">
        <f t="shared" si="2"/>
        <v>71.695461327944656</v>
      </c>
      <c r="S64" s="33">
        <f t="shared" si="3"/>
        <v>7446.1698298088213</v>
      </c>
      <c r="T64" s="416"/>
      <c r="U64" s="433">
        <v>0</v>
      </c>
      <c r="V64" s="416"/>
      <c r="W64" s="416"/>
      <c r="X64" s="416"/>
      <c r="Y64" s="416"/>
      <c r="Z64" s="416"/>
      <c r="AA64" s="416"/>
      <c r="AB64" s="416"/>
      <c r="AC64" s="416"/>
      <c r="AD64" s="416"/>
      <c r="AE64" s="416"/>
      <c r="AF64" s="416"/>
      <c r="AG64" s="416"/>
      <c r="AH64" s="416"/>
      <c r="AI64" s="416"/>
      <c r="AJ64" s="416"/>
      <c r="AK64" s="416"/>
      <c r="AL64" s="416"/>
      <c r="AM64" s="416"/>
      <c r="AN64" s="416"/>
      <c r="AO64" s="416"/>
      <c r="AP64" s="416"/>
      <c r="AQ64" s="416"/>
      <c r="AR64" s="416"/>
      <c r="AS64" s="416"/>
      <c r="AT64" s="416"/>
      <c r="AU64" s="416"/>
      <c r="AV64" s="416"/>
      <c r="AW64" s="416"/>
      <c r="AX64" s="416"/>
      <c r="AY64" s="416"/>
      <c r="AZ64" s="416"/>
      <c r="BA64" s="416"/>
      <c r="BB64" s="416"/>
      <c r="BC64" s="416"/>
      <c r="BD64" s="416"/>
      <c r="BE64" s="416"/>
      <c r="BF64" s="416"/>
      <c r="BG64" s="416"/>
      <c r="BH64" s="416"/>
      <c r="BI64" s="416"/>
      <c r="BJ64" s="416"/>
      <c r="BK64" s="416"/>
      <c r="BL64" s="416"/>
      <c r="BM64" s="416"/>
      <c r="BN64" s="416"/>
    </row>
    <row r="65" spans="1:66" s="3" customFormat="1" ht="30" customHeight="1">
      <c r="A65" s="90">
        <v>8013</v>
      </c>
      <c r="B65" s="48" t="s">
        <v>8</v>
      </c>
      <c r="C65" s="45">
        <v>0</v>
      </c>
      <c r="D65" s="30">
        <v>6289203</v>
      </c>
      <c r="E65" s="30">
        <v>4064106.3829787234</v>
      </c>
      <c r="F65" s="33">
        <v>10353309.382978722</v>
      </c>
      <c r="G65" s="34">
        <v>1347070</v>
      </c>
      <c r="H65" s="27">
        <v>135669</v>
      </c>
      <c r="I65" s="29">
        <v>1482739</v>
      </c>
      <c r="J65" s="396">
        <v>-8870570.3829787225</v>
      </c>
      <c r="K65" s="448"/>
      <c r="L65" s="35">
        <v>306</v>
      </c>
      <c r="M65" s="27">
        <v>32153</v>
      </c>
      <c r="N65" s="27">
        <v>149449</v>
      </c>
      <c r="O65" s="33">
        <v>1425</v>
      </c>
      <c r="P65" s="35">
        <f t="shared" si="0"/>
        <v>28988.792101237654</v>
      </c>
      <c r="Q65" s="27">
        <f t="shared" si="1"/>
        <v>275.88624336698666</v>
      </c>
      <c r="R65" s="27">
        <f t="shared" si="2"/>
        <v>59.355167200708756</v>
      </c>
      <c r="S65" s="33">
        <f t="shared" si="3"/>
        <v>6224.9616722657702</v>
      </c>
      <c r="T65" s="416"/>
      <c r="U65" s="433">
        <v>0</v>
      </c>
      <c r="V65" s="416"/>
      <c r="W65" s="416"/>
      <c r="X65" s="416"/>
      <c r="Y65" s="416"/>
      <c r="Z65" s="416"/>
      <c r="AA65" s="416"/>
      <c r="AB65" s="416"/>
      <c r="AC65" s="416"/>
      <c r="AD65" s="416"/>
      <c r="AE65" s="416"/>
      <c r="AF65" s="416"/>
      <c r="AG65" s="416"/>
      <c r="AH65" s="416"/>
      <c r="AI65" s="416"/>
      <c r="AJ65" s="416"/>
      <c r="AK65" s="416"/>
      <c r="AL65" s="416"/>
      <c r="AM65" s="416"/>
      <c r="AN65" s="416"/>
      <c r="AO65" s="416"/>
      <c r="AP65" s="416"/>
      <c r="AQ65" s="416"/>
      <c r="AR65" s="416"/>
      <c r="AS65" s="416"/>
      <c r="AT65" s="416"/>
      <c r="AU65" s="416"/>
      <c r="AV65" s="416"/>
      <c r="AW65" s="416"/>
      <c r="AX65" s="416"/>
      <c r="AY65" s="416"/>
      <c r="AZ65" s="416"/>
      <c r="BA65" s="416"/>
      <c r="BB65" s="416"/>
      <c r="BC65" s="416"/>
      <c r="BD65" s="416"/>
      <c r="BE65" s="416"/>
      <c r="BF65" s="416"/>
      <c r="BG65" s="416"/>
      <c r="BH65" s="416"/>
      <c r="BI65" s="416"/>
      <c r="BJ65" s="416"/>
      <c r="BK65" s="416"/>
      <c r="BL65" s="416"/>
      <c r="BM65" s="416"/>
      <c r="BN65" s="416"/>
    </row>
    <row r="66" spans="1:66" s="3" customFormat="1" ht="30" customHeight="1">
      <c r="A66" s="90">
        <v>8006</v>
      </c>
      <c r="B66" s="48" t="s">
        <v>32</v>
      </c>
      <c r="C66" s="45"/>
      <c r="D66" s="30">
        <v>3713429</v>
      </c>
      <c r="E66" s="30"/>
      <c r="F66" s="33">
        <v>3713429</v>
      </c>
      <c r="G66" s="34">
        <v>1031730</v>
      </c>
      <c r="H66" s="27"/>
      <c r="I66" s="29">
        <v>1031730</v>
      </c>
      <c r="J66" s="396">
        <v>-2681699</v>
      </c>
      <c r="K66" s="448"/>
      <c r="L66" s="35">
        <v>307</v>
      </c>
      <c r="M66" s="27">
        <v>13611</v>
      </c>
      <c r="N66" s="27">
        <v>149449</v>
      </c>
      <c r="O66" s="33">
        <v>1367</v>
      </c>
      <c r="P66" s="35">
        <v>8735.1758957654729</v>
      </c>
      <c r="Q66" s="27">
        <v>197.02439203585337</v>
      </c>
      <c r="R66" s="27">
        <v>17.943907286097598</v>
      </c>
      <c r="S66" s="33">
        <v>1961.7403072421362</v>
      </c>
      <c r="T66" s="416"/>
      <c r="U66" s="433"/>
      <c r="V66" s="416"/>
      <c r="W66" s="416"/>
      <c r="X66" s="416"/>
      <c r="Y66" s="416"/>
      <c r="Z66" s="416"/>
      <c r="AA66" s="416"/>
      <c r="AB66" s="416"/>
      <c r="AC66" s="416"/>
      <c r="AD66" s="416"/>
      <c r="AE66" s="416"/>
      <c r="AF66" s="416"/>
      <c r="AG66" s="416"/>
      <c r="AH66" s="416"/>
      <c r="AI66" s="416"/>
      <c r="AJ66" s="416"/>
      <c r="AK66" s="416"/>
      <c r="AL66" s="416"/>
      <c r="AM66" s="416"/>
      <c r="AN66" s="416"/>
      <c r="AO66" s="416"/>
      <c r="AP66" s="416"/>
      <c r="AQ66" s="416"/>
      <c r="AR66" s="416"/>
      <c r="AS66" s="416"/>
      <c r="AT66" s="416"/>
      <c r="AU66" s="416"/>
      <c r="AV66" s="416"/>
      <c r="AW66" s="416"/>
      <c r="AX66" s="416"/>
      <c r="AY66" s="416"/>
      <c r="AZ66" s="416"/>
      <c r="BA66" s="416"/>
      <c r="BB66" s="416"/>
      <c r="BC66" s="416"/>
      <c r="BD66" s="416"/>
      <c r="BE66" s="416"/>
      <c r="BF66" s="416"/>
      <c r="BG66" s="416"/>
      <c r="BH66" s="416"/>
      <c r="BI66" s="416"/>
      <c r="BJ66" s="416"/>
      <c r="BK66" s="416"/>
      <c r="BL66" s="416"/>
      <c r="BM66" s="416"/>
      <c r="BN66" s="416"/>
    </row>
    <row r="67" spans="1:66" s="3" customFormat="1" ht="30" customHeight="1">
      <c r="A67" s="90">
        <v>8018</v>
      </c>
      <c r="B67" s="48" t="s">
        <v>33</v>
      </c>
      <c r="C67" s="45">
        <v>27993000</v>
      </c>
      <c r="D67" s="30">
        <v>2631000</v>
      </c>
      <c r="E67" s="30">
        <v>0</v>
      </c>
      <c r="F67" s="33">
        <v>30624000</v>
      </c>
      <c r="G67" s="34">
        <v>0</v>
      </c>
      <c r="H67" s="27">
        <v>0</v>
      </c>
      <c r="I67" s="29">
        <v>0</v>
      </c>
      <c r="J67" s="396">
        <v>-30624000</v>
      </c>
      <c r="K67" s="448"/>
      <c r="L67" s="35">
        <v>360</v>
      </c>
      <c r="M67" s="27">
        <v>8403</v>
      </c>
      <c r="N67" s="27">
        <v>149449</v>
      </c>
      <c r="O67" s="33">
        <v>1137.8800000000001</v>
      </c>
      <c r="P67" s="35">
        <f t="shared" ref="P67:P130" si="4">J67/L67*-1</f>
        <v>85066.666666666672</v>
      </c>
      <c r="Q67" s="27">
        <f t="shared" ref="Q67:Q130" si="5">J67/M67*-1</f>
        <v>3644.4127097465189</v>
      </c>
      <c r="R67" s="27">
        <f t="shared" ref="R67:R130" si="6">J67/N67*-1</f>
        <v>204.91271269797724</v>
      </c>
      <c r="S67" s="33">
        <f t="shared" ref="S67:S130" si="7">J67/O67*-1</f>
        <v>26913.207016557102</v>
      </c>
      <c r="T67" s="416"/>
      <c r="U67" s="433">
        <v>7855930</v>
      </c>
      <c r="V67" s="416"/>
      <c r="W67" s="416"/>
      <c r="X67" s="416"/>
      <c r="Y67" s="416"/>
      <c r="Z67" s="416"/>
      <c r="AA67" s="416"/>
      <c r="AB67" s="416"/>
      <c r="AC67" s="416"/>
      <c r="AD67" s="416"/>
      <c r="AE67" s="416"/>
      <c r="AF67" s="416"/>
      <c r="AG67" s="416"/>
      <c r="AH67" s="416"/>
      <c r="AI67" s="416"/>
      <c r="AJ67" s="416"/>
      <c r="AK67" s="416"/>
      <c r="AL67" s="416"/>
      <c r="AM67" s="416"/>
      <c r="AN67" s="416"/>
      <c r="AO67" s="416"/>
      <c r="AP67" s="416"/>
      <c r="AQ67" s="416"/>
      <c r="AR67" s="416"/>
      <c r="AS67" s="416"/>
      <c r="AT67" s="416"/>
      <c r="AU67" s="416"/>
      <c r="AV67" s="416"/>
      <c r="AW67" s="416"/>
      <c r="AX67" s="416"/>
      <c r="AY67" s="416"/>
      <c r="AZ67" s="416"/>
      <c r="BA67" s="416"/>
      <c r="BB67" s="416"/>
      <c r="BC67" s="416"/>
      <c r="BD67" s="416"/>
      <c r="BE67" s="416"/>
      <c r="BF67" s="416"/>
      <c r="BG67" s="416"/>
      <c r="BH67" s="416"/>
      <c r="BI67" s="416"/>
      <c r="BJ67" s="416"/>
      <c r="BK67" s="416"/>
      <c r="BL67" s="416"/>
      <c r="BM67" s="416"/>
      <c r="BN67" s="416"/>
    </row>
    <row r="68" spans="1:66" s="3" customFormat="1" ht="30" customHeight="1">
      <c r="A68" s="90">
        <v>8007</v>
      </c>
      <c r="B68" s="48" t="s">
        <v>35</v>
      </c>
      <c r="C68" s="45">
        <v>0</v>
      </c>
      <c r="D68" s="30">
        <v>1785030</v>
      </c>
      <c r="E68" s="30">
        <v>0</v>
      </c>
      <c r="F68" s="33">
        <v>1785030</v>
      </c>
      <c r="G68" s="34">
        <v>965760</v>
      </c>
      <c r="H68" s="27">
        <v>0</v>
      </c>
      <c r="I68" s="29">
        <v>965760</v>
      </c>
      <c r="J68" s="396">
        <v>-819270</v>
      </c>
      <c r="K68" s="448"/>
      <c r="L68" s="35">
        <v>359</v>
      </c>
      <c r="M68" s="27">
        <v>15476</v>
      </c>
      <c r="N68" s="27">
        <v>149449</v>
      </c>
      <c r="O68" s="33">
        <v>988</v>
      </c>
      <c r="P68" s="35">
        <f t="shared" si="4"/>
        <v>2282.0891364902509</v>
      </c>
      <c r="Q68" s="27">
        <f t="shared" si="5"/>
        <v>52.938097699663999</v>
      </c>
      <c r="R68" s="27">
        <f t="shared" si="6"/>
        <v>5.4819369818466503</v>
      </c>
      <c r="S68" s="33">
        <f t="shared" si="7"/>
        <v>829.22064777327932</v>
      </c>
      <c r="T68" s="416"/>
      <c r="U68" s="433">
        <v>0</v>
      </c>
      <c r="V68" s="416"/>
      <c r="W68" s="416"/>
      <c r="X68" s="416"/>
      <c r="Y68" s="416"/>
      <c r="Z68" s="416"/>
      <c r="AA68" s="416"/>
      <c r="AB68" s="416"/>
      <c r="AC68" s="416"/>
      <c r="AD68" s="416"/>
      <c r="AE68" s="416"/>
      <c r="AF68" s="416"/>
      <c r="AG68" s="416"/>
      <c r="AH68" s="416"/>
      <c r="AI68" s="416"/>
      <c r="AJ68" s="416"/>
      <c r="AK68" s="416"/>
      <c r="AL68" s="416"/>
      <c r="AM68" s="416"/>
      <c r="AN68" s="416"/>
      <c r="AO68" s="416"/>
      <c r="AP68" s="416"/>
      <c r="AQ68" s="416"/>
      <c r="AR68" s="416"/>
      <c r="AS68" s="416"/>
      <c r="AT68" s="416"/>
      <c r="AU68" s="416"/>
      <c r="AV68" s="416"/>
      <c r="AW68" s="416"/>
      <c r="AX68" s="416"/>
      <c r="AY68" s="416"/>
      <c r="AZ68" s="416"/>
      <c r="BA68" s="416"/>
      <c r="BB68" s="416"/>
      <c r="BC68" s="416"/>
      <c r="BD68" s="416"/>
      <c r="BE68" s="416"/>
      <c r="BF68" s="416"/>
      <c r="BG68" s="416"/>
      <c r="BH68" s="416"/>
      <c r="BI68" s="416"/>
      <c r="BJ68" s="416"/>
      <c r="BK68" s="416"/>
      <c r="BL68" s="416"/>
      <c r="BM68" s="416"/>
      <c r="BN68" s="416"/>
    </row>
    <row r="69" spans="1:66" s="3" customFormat="1" ht="30" customHeight="1">
      <c r="A69" s="90">
        <v>8008</v>
      </c>
      <c r="B69" s="48" t="s">
        <v>34</v>
      </c>
      <c r="C69" s="45">
        <v>0</v>
      </c>
      <c r="D69" s="30">
        <v>0</v>
      </c>
      <c r="E69" s="30">
        <v>0</v>
      </c>
      <c r="F69" s="33">
        <v>0</v>
      </c>
      <c r="G69" s="34">
        <v>0</v>
      </c>
      <c r="H69" s="27">
        <v>0</v>
      </c>
      <c r="I69" s="29">
        <v>0</v>
      </c>
      <c r="J69" s="396" t="s">
        <v>1748</v>
      </c>
      <c r="K69" s="448"/>
      <c r="L69" s="35">
        <v>359</v>
      </c>
      <c r="M69" s="27">
        <v>4566</v>
      </c>
      <c r="N69" s="27">
        <v>149449</v>
      </c>
      <c r="O69" s="33">
        <v>988</v>
      </c>
      <c r="P69" s="35"/>
      <c r="Q69" s="27"/>
      <c r="R69" s="27"/>
      <c r="S69" s="33"/>
      <c r="T69" s="416"/>
      <c r="U69" s="433"/>
      <c r="V69" s="416"/>
      <c r="W69" s="416"/>
      <c r="X69" s="416"/>
      <c r="Y69" s="416"/>
      <c r="Z69" s="416"/>
      <c r="AA69" s="416"/>
      <c r="AB69" s="416"/>
      <c r="AC69" s="416"/>
      <c r="AD69" s="416"/>
      <c r="AE69" s="416"/>
      <c r="AF69" s="416"/>
      <c r="AG69" s="416"/>
      <c r="AH69" s="416"/>
      <c r="AI69" s="416"/>
      <c r="AJ69" s="416"/>
      <c r="AK69" s="416"/>
      <c r="AL69" s="416"/>
      <c r="AM69" s="416"/>
      <c r="AN69" s="416"/>
      <c r="AO69" s="416"/>
      <c r="AP69" s="416"/>
      <c r="AQ69" s="416"/>
      <c r="AR69" s="416"/>
      <c r="AS69" s="416"/>
      <c r="AT69" s="416"/>
      <c r="AU69" s="416"/>
      <c r="AV69" s="416"/>
      <c r="AW69" s="416"/>
      <c r="AX69" s="416"/>
      <c r="AY69" s="416"/>
      <c r="AZ69" s="416"/>
      <c r="BA69" s="416"/>
      <c r="BB69" s="416"/>
      <c r="BC69" s="416"/>
      <c r="BD69" s="416"/>
      <c r="BE69" s="416"/>
      <c r="BF69" s="416"/>
      <c r="BG69" s="416"/>
      <c r="BH69" s="416"/>
      <c r="BI69" s="416"/>
      <c r="BJ69" s="416"/>
      <c r="BK69" s="416"/>
      <c r="BL69" s="416"/>
      <c r="BM69" s="416"/>
      <c r="BN69" s="416"/>
    </row>
    <row r="70" spans="1:66" s="3" customFormat="1" ht="30" customHeight="1">
      <c r="A70" s="90">
        <v>8064</v>
      </c>
      <c r="B70" s="48" t="s">
        <v>37</v>
      </c>
      <c r="C70" s="45">
        <v>6949208.0000000009</v>
      </c>
      <c r="D70" s="30">
        <v>21221791</v>
      </c>
      <c r="E70" s="30">
        <v>2312617.021276596</v>
      </c>
      <c r="F70" s="33">
        <v>30483616.021276597</v>
      </c>
      <c r="G70" s="34">
        <v>2796590</v>
      </c>
      <c r="H70" s="27">
        <v>221781</v>
      </c>
      <c r="I70" s="29">
        <v>3018371</v>
      </c>
      <c r="J70" s="396">
        <v>-27465245.021276597</v>
      </c>
      <c r="K70" s="448"/>
      <c r="L70" s="35">
        <v>51</v>
      </c>
      <c r="M70" s="27">
        <v>16497</v>
      </c>
      <c r="N70" s="27">
        <v>149449</v>
      </c>
      <c r="O70" s="33">
        <v>970</v>
      </c>
      <c r="P70" s="35">
        <f t="shared" si="4"/>
        <v>538534.21610346274</v>
      </c>
      <c r="Q70" s="27">
        <f t="shared" si="5"/>
        <v>1664.8630066846456</v>
      </c>
      <c r="R70" s="27">
        <f t="shared" si="6"/>
        <v>183.77670657733808</v>
      </c>
      <c r="S70" s="33">
        <f t="shared" si="7"/>
        <v>28314.685588944947</v>
      </c>
      <c r="T70" s="416"/>
      <c r="U70" s="433">
        <v>0</v>
      </c>
      <c r="V70" s="416"/>
      <c r="W70" s="416"/>
      <c r="X70" s="416"/>
      <c r="Y70" s="416"/>
      <c r="Z70" s="416"/>
      <c r="AA70" s="416"/>
      <c r="AB70" s="416"/>
      <c r="AC70" s="416"/>
      <c r="AD70" s="416"/>
      <c r="AE70" s="416"/>
      <c r="AF70" s="416"/>
      <c r="AG70" s="416"/>
      <c r="AH70" s="416"/>
      <c r="AI70" s="416"/>
      <c r="AJ70" s="416"/>
      <c r="AK70" s="416"/>
      <c r="AL70" s="416"/>
      <c r="AM70" s="416"/>
      <c r="AN70" s="416"/>
      <c r="AO70" s="416"/>
      <c r="AP70" s="416"/>
      <c r="AQ70" s="416"/>
      <c r="AR70" s="416"/>
      <c r="AS70" s="416"/>
      <c r="AT70" s="416"/>
      <c r="AU70" s="416"/>
      <c r="AV70" s="416"/>
      <c r="AW70" s="416"/>
      <c r="AX70" s="416"/>
      <c r="AY70" s="416"/>
      <c r="AZ70" s="416"/>
      <c r="BA70" s="416"/>
      <c r="BB70" s="416"/>
      <c r="BC70" s="416"/>
      <c r="BD70" s="416"/>
      <c r="BE70" s="416"/>
      <c r="BF70" s="416"/>
      <c r="BG70" s="416"/>
      <c r="BH70" s="416"/>
      <c r="BI70" s="416"/>
      <c r="BJ70" s="416"/>
      <c r="BK70" s="416"/>
      <c r="BL70" s="416"/>
      <c r="BM70" s="416"/>
      <c r="BN70" s="416"/>
    </row>
    <row r="71" spans="1:66" s="3" customFormat="1" ht="30" customHeight="1">
      <c r="A71" s="90">
        <v>8011</v>
      </c>
      <c r="B71" s="48" t="s">
        <v>22</v>
      </c>
      <c r="C71" s="45">
        <v>6384020</v>
      </c>
      <c r="D71" s="30">
        <v>4790005</v>
      </c>
      <c r="E71" s="30">
        <v>0</v>
      </c>
      <c r="F71" s="33">
        <v>11174025</v>
      </c>
      <c r="G71" s="34">
        <v>1289320</v>
      </c>
      <c r="H71" s="27">
        <v>0</v>
      </c>
      <c r="I71" s="29">
        <v>1289320</v>
      </c>
      <c r="J71" s="396">
        <v>-9884705</v>
      </c>
      <c r="K71" s="448"/>
      <c r="L71" s="35">
        <v>307</v>
      </c>
      <c r="M71" s="27">
        <v>14609</v>
      </c>
      <c r="N71" s="27">
        <v>149449</v>
      </c>
      <c r="O71" s="33">
        <v>965.79</v>
      </c>
      <c r="P71" s="35">
        <f t="shared" si="4"/>
        <v>32197.736156351792</v>
      </c>
      <c r="Q71" s="27">
        <f t="shared" si="5"/>
        <v>676.61749606407011</v>
      </c>
      <c r="R71" s="27">
        <f t="shared" si="6"/>
        <v>66.140991241159185</v>
      </c>
      <c r="S71" s="33">
        <f t="shared" si="7"/>
        <v>10234.838836600089</v>
      </c>
      <c r="T71" s="416"/>
      <c r="U71" s="433">
        <v>0</v>
      </c>
      <c r="V71" s="416"/>
      <c r="W71" s="416"/>
      <c r="X71" s="416"/>
      <c r="Y71" s="416"/>
      <c r="Z71" s="416"/>
      <c r="AA71" s="416"/>
      <c r="AB71" s="416"/>
      <c r="AC71" s="416"/>
      <c r="AD71" s="416"/>
      <c r="AE71" s="416"/>
      <c r="AF71" s="416"/>
      <c r="AG71" s="416"/>
      <c r="AH71" s="416"/>
      <c r="AI71" s="416"/>
      <c r="AJ71" s="416"/>
      <c r="AK71" s="416"/>
      <c r="AL71" s="416"/>
      <c r="AM71" s="416"/>
      <c r="AN71" s="416"/>
      <c r="AO71" s="416"/>
      <c r="AP71" s="416"/>
      <c r="AQ71" s="416"/>
      <c r="AR71" s="416"/>
      <c r="AS71" s="416"/>
      <c r="AT71" s="416"/>
      <c r="AU71" s="416"/>
      <c r="AV71" s="416"/>
      <c r="AW71" s="416"/>
      <c r="AX71" s="416"/>
      <c r="AY71" s="416"/>
      <c r="AZ71" s="416"/>
      <c r="BA71" s="416"/>
      <c r="BB71" s="416"/>
      <c r="BC71" s="416"/>
      <c r="BD71" s="416"/>
      <c r="BE71" s="416"/>
      <c r="BF71" s="416"/>
      <c r="BG71" s="416"/>
      <c r="BH71" s="416"/>
      <c r="BI71" s="416"/>
      <c r="BJ71" s="416"/>
      <c r="BK71" s="416"/>
      <c r="BL71" s="416"/>
      <c r="BM71" s="416"/>
      <c r="BN71" s="416"/>
    </row>
    <row r="72" spans="1:66" s="3" customFormat="1" ht="30" customHeight="1">
      <c r="A72" s="90">
        <v>8084</v>
      </c>
      <c r="B72" s="48" t="s">
        <v>298</v>
      </c>
      <c r="C72" s="45">
        <v>3192010</v>
      </c>
      <c r="D72" s="30">
        <v>168789</v>
      </c>
      <c r="E72" s="30">
        <v>0</v>
      </c>
      <c r="F72" s="33">
        <v>3360799</v>
      </c>
      <c r="G72" s="34">
        <v>0</v>
      </c>
      <c r="H72" s="27">
        <v>0</v>
      </c>
      <c r="I72" s="29">
        <v>0</v>
      </c>
      <c r="J72" s="396">
        <v>-3360799</v>
      </c>
      <c r="K72" s="448"/>
      <c r="L72" s="35">
        <v>359</v>
      </c>
      <c r="M72" s="27">
        <v>300</v>
      </c>
      <c r="N72" s="27">
        <v>149449</v>
      </c>
      <c r="O72" s="33">
        <v>947.84</v>
      </c>
      <c r="P72" s="35">
        <f t="shared" si="4"/>
        <v>9361.5571030640676</v>
      </c>
      <c r="Q72" s="27">
        <f t="shared" si="5"/>
        <v>11202.663333333334</v>
      </c>
      <c r="R72" s="27">
        <f t="shared" si="6"/>
        <v>22.487932338122036</v>
      </c>
      <c r="S72" s="33">
        <f t="shared" si="7"/>
        <v>3545.7450624577987</v>
      </c>
      <c r="T72" s="416"/>
      <c r="U72" s="433">
        <v>0</v>
      </c>
      <c r="V72" s="416"/>
      <c r="W72" s="416"/>
      <c r="X72" s="416"/>
      <c r="Y72" s="416"/>
      <c r="Z72" s="416"/>
      <c r="AA72" s="416"/>
      <c r="AB72" s="416"/>
      <c r="AC72" s="416"/>
      <c r="AD72" s="416"/>
      <c r="AE72" s="416"/>
      <c r="AF72" s="416"/>
      <c r="AG72" s="416"/>
      <c r="AH72" s="416"/>
      <c r="AI72" s="416"/>
      <c r="AJ72" s="416"/>
      <c r="AK72" s="416"/>
      <c r="AL72" s="416"/>
      <c r="AM72" s="416"/>
      <c r="AN72" s="416"/>
      <c r="AO72" s="416"/>
      <c r="AP72" s="416"/>
      <c r="AQ72" s="416"/>
      <c r="AR72" s="416"/>
      <c r="AS72" s="416"/>
      <c r="AT72" s="416"/>
      <c r="AU72" s="416"/>
      <c r="AV72" s="416"/>
      <c r="AW72" s="416"/>
      <c r="AX72" s="416"/>
      <c r="AY72" s="416"/>
      <c r="AZ72" s="416"/>
      <c r="BA72" s="416"/>
      <c r="BB72" s="416"/>
      <c r="BC72" s="416"/>
      <c r="BD72" s="416"/>
      <c r="BE72" s="416"/>
      <c r="BF72" s="416"/>
      <c r="BG72" s="416"/>
      <c r="BH72" s="416"/>
      <c r="BI72" s="416"/>
      <c r="BJ72" s="416"/>
      <c r="BK72" s="416"/>
      <c r="BL72" s="416"/>
      <c r="BM72" s="416"/>
      <c r="BN72" s="416"/>
    </row>
    <row r="73" spans="1:66" s="3" customFormat="1" ht="30" customHeight="1">
      <c r="A73" s="90">
        <v>8012</v>
      </c>
      <c r="B73" s="48" t="s">
        <v>20</v>
      </c>
      <c r="C73" s="45">
        <v>3192010</v>
      </c>
      <c r="D73" s="30">
        <v>224432</v>
      </c>
      <c r="E73" s="30">
        <v>3562506.3829787234</v>
      </c>
      <c r="F73" s="33">
        <v>6978948.3829787234</v>
      </c>
      <c r="G73" s="34">
        <v>139650</v>
      </c>
      <c r="H73" s="27">
        <v>0</v>
      </c>
      <c r="I73" s="29">
        <v>139650</v>
      </c>
      <c r="J73" s="396">
        <v>-6839298.3829787234</v>
      </c>
      <c r="K73" s="448"/>
      <c r="L73" s="35">
        <v>309</v>
      </c>
      <c r="M73" s="27">
        <v>1026</v>
      </c>
      <c r="N73" s="27">
        <v>149449</v>
      </c>
      <c r="O73" s="33">
        <v>930.21</v>
      </c>
      <c r="P73" s="35">
        <f t="shared" si="4"/>
        <v>22133.651724850239</v>
      </c>
      <c r="Q73" s="27">
        <f t="shared" si="5"/>
        <v>6665.9828294139606</v>
      </c>
      <c r="R73" s="27">
        <f t="shared" si="6"/>
        <v>45.763426874577434</v>
      </c>
      <c r="S73" s="33">
        <f t="shared" si="7"/>
        <v>7352.4240579855332</v>
      </c>
      <c r="T73" s="416"/>
      <c r="U73" s="433">
        <v>0</v>
      </c>
      <c r="V73" s="416"/>
      <c r="W73" s="416"/>
      <c r="X73" s="416"/>
      <c r="Y73" s="416"/>
      <c r="Z73" s="416"/>
      <c r="AA73" s="416"/>
      <c r="AB73" s="416"/>
      <c r="AC73" s="416"/>
      <c r="AD73" s="416"/>
      <c r="AE73" s="416"/>
      <c r="AF73" s="416"/>
      <c r="AG73" s="416"/>
      <c r="AH73" s="416"/>
      <c r="AI73" s="416"/>
      <c r="AJ73" s="416"/>
      <c r="AK73" s="416"/>
      <c r="AL73" s="416"/>
      <c r="AM73" s="416"/>
      <c r="AN73" s="416"/>
      <c r="AO73" s="416"/>
      <c r="AP73" s="416"/>
      <c r="AQ73" s="416"/>
      <c r="AR73" s="416"/>
      <c r="AS73" s="416"/>
      <c r="AT73" s="416"/>
      <c r="AU73" s="416"/>
      <c r="AV73" s="416"/>
      <c r="AW73" s="416"/>
      <c r="AX73" s="416"/>
      <c r="AY73" s="416"/>
      <c r="AZ73" s="416"/>
      <c r="BA73" s="416"/>
      <c r="BB73" s="416"/>
      <c r="BC73" s="416"/>
      <c r="BD73" s="416"/>
      <c r="BE73" s="416"/>
      <c r="BF73" s="416"/>
      <c r="BG73" s="416"/>
      <c r="BH73" s="416"/>
      <c r="BI73" s="416"/>
      <c r="BJ73" s="416"/>
      <c r="BK73" s="416"/>
      <c r="BL73" s="416"/>
      <c r="BM73" s="416"/>
      <c r="BN73" s="416"/>
    </row>
    <row r="74" spans="1:66" s="3" customFormat="1" ht="30" customHeight="1">
      <c r="A74" s="90">
        <v>8087</v>
      </c>
      <c r="B74" s="48" t="s">
        <v>276</v>
      </c>
      <c r="C74" s="45">
        <v>27144060</v>
      </c>
      <c r="D74" s="30">
        <v>104899</v>
      </c>
      <c r="E74" s="30">
        <v>0</v>
      </c>
      <c r="F74" s="33">
        <v>27248959</v>
      </c>
      <c r="G74" s="34">
        <v>0</v>
      </c>
      <c r="H74" s="27">
        <v>0</v>
      </c>
      <c r="I74" s="29">
        <v>0</v>
      </c>
      <c r="J74" s="396">
        <v>-27248959</v>
      </c>
      <c r="K74" s="448"/>
      <c r="L74" s="35">
        <v>360</v>
      </c>
      <c r="M74" s="27">
        <v>881</v>
      </c>
      <c r="N74" s="27">
        <v>149449</v>
      </c>
      <c r="O74" s="33">
        <v>645.33000000000004</v>
      </c>
      <c r="P74" s="35">
        <f t="shared" si="4"/>
        <v>75691.552777777775</v>
      </c>
      <c r="Q74" s="27">
        <f t="shared" si="5"/>
        <v>30929.578887627697</v>
      </c>
      <c r="R74" s="27">
        <f t="shared" si="6"/>
        <v>182.32948363655828</v>
      </c>
      <c r="S74" s="33">
        <f t="shared" si="7"/>
        <v>42224.844653123204</v>
      </c>
      <c r="T74" s="416"/>
      <c r="U74" s="433">
        <v>0</v>
      </c>
      <c r="V74" s="416"/>
      <c r="W74" s="416"/>
      <c r="X74" s="416"/>
      <c r="Y74" s="416"/>
      <c r="Z74" s="416"/>
      <c r="AA74" s="416"/>
      <c r="AB74" s="416"/>
      <c r="AC74" s="416"/>
      <c r="AD74" s="416"/>
      <c r="AE74" s="416"/>
      <c r="AF74" s="416"/>
      <c r="AG74" s="416"/>
      <c r="AH74" s="416"/>
      <c r="AI74" s="416"/>
      <c r="AJ74" s="416"/>
      <c r="AK74" s="416"/>
      <c r="AL74" s="416"/>
      <c r="AM74" s="416"/>
      <c r="AN74" s="416"/>
      <c r="AO74" s="416"/>
      <c r="AP74" s="416"/>
      <c r="AQ74" s="416"/>
      <c r="AR74" s="416"/>
      <c r="AS74" s="416"/>
      <c r="AT74" s="416"/>
      <c r="AU74" s="416"/>
      <c r="AV74" s="416"/>
      <c r="AW74" s="416"/>
      <c r="AX74" s="416"/>
      <c r="AY74" s="416"/>
      <c r="AZ74" s="416"/>
      <c r="BA74" s="416"/>
      <c r="BB74" s="416"/>
      <c r="BC74" s="416"/>
      <c r="BD74" s="416"/>
      <c r="BE74" s="416"/>
      <c r="BF74" s="416"/>
      <c r="BG74" s="416"/>
      <c r="BH74" s="416"/>
      <c r="BI74" s="416"/>
      <c r="BJ74" s="416"/>
      <c r="BK74" s="416"/>
      <c r="BL74" s="416"/>
      <c r="BM74" s="416"/>
      <c r="BN74" s="416"/>
    </row>
    <row r="75" spans="1:66" s="3" customFormat="1" ht="30" customHeight="1">
      <c r="A75" s="90">
        <v>8086</v>
      </c>
      <c r="B75" s="48" t="s">
        <v>7</v>
      </c>
      <c r="C75" s="45">
        <v>0</v>
      </c>
      <c r="D75" s="30">
        <v>0</v>
      </c>
      <c r="E75" s="30">
        <v>0</v>
      </c>
      <c r="F75" s="33">
        <v>0</v>
      </c>
      <c r="G75" s="34">
        <v>3600</v>
      </c>
      <c r="H75" s="27">
        <v>0</v>
      </c>
      <c r="I75" s="29">
        <v>3600</v>
      </c>
      <c r="J75" s="396">
        <v>3600</v>
      </c>
      <c r="K75" s="448"/>
      <c r="L75" s="35">
        <v>359</v>
      </c>
      <c r="M75" s="27">
        <v>1147</v>
      </c>
      <c r="N75" s="27">
        <v>149449</v>
      </c>
      <c r="O75" s="33">
        <v>527</v>
      </c>
      <c r="P75" s="35">
        <f t="shared" si="4"/>
        <v>-10.027855153203342</v>
      </c>
      <c r="Q75" s="27">
        <f t="shared" si="5"/>
        <v>-3.1386224934612033</v>
      </c>
      <c r="R75" s="27">
        <f t="shared" si="6"/>
        <v>-2.4088485035028671E-2</v>
      </c>
      <c r="S75" s="33">
        <f t="shared" si="7"/>
        <v>-6.8311195445920303</v>
      </c>
      <c r="T75" s="416"/>
      <c r="U75" s="433">
        <v>0</v>
      </c>
      <c r="V75" s="416"/>
      <c r="W75" s="416"/>
      <c r="X75" s="416"/>
      <c r="Y75" s="416"/>
      <c r="Z75" s="416"/>
      <c r="AA75" s="416"/>
      <c r="AB75" s="416"/>
      <c r="AC75" s="416"/>
      <c r="AD75" s="416"/>
      <c r="AE75" s="416"/>
      <c r="AF75" s="416"/>
      <c r="AG75" s="416"/>
      <c r="AH75" s="416"/>
      <c r="AI75" s="416"/>
      <c r="AJ75" s="416"/>
      <c r="AK75" s="416"/>
      <c r="AL75" s="416"/>
      <c r="AM75" s="416"/>
      <c r="AN75" s="416"/>
      <c r="AO75" s="416"/>
      <c r="AP75" s="416"/>
      <c r="AQ75" s="416"/>
      <c r="AR75" s="416"/>
      <c r="AS75" s="416"/>
      <c r="AT75" s="416"/>
      <c r="AU75" s="416"/>
      <c r="AV75" s="416"/>
      <c r="AW75" s="416"/>
      <c r="AX75" s="416"/>
      <c r="AY75" s="416"/>
      <c r="AZ75" s="416"/>
      <c r="BA75" s="416"/>
      <c r="BB75" s="416"/>
      <c r="BC75" s="416"/>
      <c r="BD75" s="416"/>
      <c r="BE75" s="416"/>
      <c r="BF75" s="416"/>
      <c r="BG75" s="416"/>
      <c r="BH75" s="416"/>
      <c r="BI75" s="416"/>
      <c r="BJ75" s="416"/>
      <c r="BK75" s="416"/>
      <c r="BL75" s="416"/>
      <c r="BM75" s="416"/>
      <c r="BN75" s="416"/>
    </row>
    <row r="76" spans="1:66" s="3" customFormat="1" ht="30" customHeight="1">
      <c r="A76" s="90">
        <v>8009</v>
      </c>
      <c r="B76" s="48" t="s">
        <v>294</v>
      </c>
      <c r="C76" s="45">
        <v>0</v>
      </c>
      <c r="D76" s="30">
        <v>0</v>
      </c>
      <c r="E76" s="30">
        <v>0</v>
      </c>
      <c r="F76" s="33">
        <v>0</v>
      </c>
      <c r="G76" s="34">
        <v>0</v>
      </c>
      <c r="H76" s="27">
        <v>0</v>
      </c>
      <c r="I76" s="29">
        <v>0</v>
      </c>
      <c r="J76" s="396">
        <v>0</v>
      </c>
      <c r="K76" s="448"/>
      <c r="L76" s="35">
        <v>365</v>
      </c>
      <c r="M76" s="27">
        <v>1168</v>
      </c>
      <c r="N76" s="27">
        <v>149449</v>
      </c>
      <c r="O76" s="33">
        <v>504</v>
      </c>
      <c r="P76" s="35">
        <f t="shared" si="4"/>
        <v>0</v>
      </c>
      <c r="Q76" s="27">
        <f t="shared" si="5"/>
        <v>0</v>
      </c>
      <c r="R76" s="27">
        <f t="shared" si="6"/>
        <v>0</v>
      </c>
      <c r="S76" s="33">
        <f t="shared" si="7"/>
        <v>0</v>
      </c>
      <c r="T76" s="416"/>
      <c r="U76" s="433">
        <v>30650</v>
      </c>
      <c r="V76" s="416"/>
      <c r="W76" s="416"/>
      <c r="X76" s="416"/>
      <c r="Y76" s="416"/>
      <c r="Z76" s="416"/>
      <c r="AA76" s="416"/>
      <c r="AB76" s="416"/>
      <c r="AC76" s="416"/>
      <c r="AD76" s="416"/>
      <c r="AE76" s="416"/>
      <c r="AF76" s="416"/>
      <c r="AG76" s="416"/>
      <c r="AH76" s="416"/>
      <c r="AI76" s="416"/>
      <c r="AJ76" s="416"/>
      <c r="AK76" s="416"/>
      <c r="AL76" s="416"/>
      <c r="AM76" s="416"/>
      <c r="AN76" s="416"/>
      <c r="AO76" s="416"/>
      <c r="AP76" s="416"/>
      <c r="AQ76" s="416"/>
      <c r="AR76" s="416"/>
      <c r="AS76" s="416"/>
      <c r="AT76" s="416"/>
      <c r="AU76" s="416"/>
      <c r="AV76" s="416"/>
      <c r="AW76" s="416"/>
      <c r="AX76" s="416"/>
      <c r="AY76" s="416"/>
      <c r="AZ76" s="416"/>
      <c r="BA76" s="416"/>
      <c r="BB76" s="416"/>
      <c r="BC76" s="416"/>
      <c r="BD76" s="416"/>
      <c r="BE76" s="416"/>
      <c r="BF76" s="416"/>
      <c r="BG76" s="416"/>
      <c r="BH76" s="416"/>
      <c r="BI76" s="416"/>
      <c r="BJ76" s="416"/>
      <c r="BK76" s="416"/>
      <c r="BL76" s="416"/>
      <c r="BM76" s="416"/>
      <c r="BN76" s="416"/>
    </row>
    <row r="77" spans="1:66" s="3" customFormat="1" ht="30" customHeight="1">
      <c r="A77" s="90">
        <v>8066</v>
      </c>
      <c r="B77" s="48" t="s">
        <v>21</v>
      </c>
      <c r="C77" s="45">
        <v>18372020</v>
      </c>
      <c r="D77" s="30">
        <v>4092764</v>
      </c>
      <c r="E77" s="30">
        <v>1213893.6170212766</v>
      </c>
      <c r="F77" s="33">
        <v>23678677.617021278</v>
      </c>
      <c r="G77" s="34">
        <v>2343260</v>
      </c>
      <c r="H77" s="27">
        <v>1855845</v>
      </c>
      <c r="I77" s="29">
        <v>4199105</v>
      </c>
      <c r="J77" s="396">
        <v>-19479572.617021278</v>
      </c>
      <c r="K77" s="448"/>
      <c r="L77" s="35">
        <v>62</v>
      </c>
      <c r="M77" s="27">
        <v>14405</v>
      </c>
      <c r="N77" s="27">
        <v>149449</v>
      </c>
      <c r="O77" s="33">
        <v>483.58</v>
      </c>
      <c r="P77" s="35">
        <f t="shared" si="4"/>
        <v>314186.65511324641</v>
      </c>
      <c r="Q77" s="27">
        <f t="shared" si="5"/>
        <v>1352.2785572385476</v>
      </c>
      <c r="R77" s="27">
        <f t="shared" si="6"/>
        <v>130.34260929829759</v>
      </c>
      <c r="S77" s="33">
        <f t="shared" si="7"/>
        <v>40282.006321645393</v>
      </c>
      <c r="T77" s="416"/>
      <c r="U77" s="433">
        <v>0</v>
      </c>
      <c r="V77" s="416"/>
      <c r="W77" s="416"/>
      <c r="X77" s="416"/>
      <c r="Y77" s="416"/>
      <c r="Z77" s="416"/>
      <c r="AA77" s="416"/>
      <c r="AB77" s="416"/>
      <c r="AC77" s="416"/>
      <c r="AD77" s="416"/>
      <c r="AE77" s="416"/>
      <c r="AF77" s="416"/>
      <c r="AG77" s="416"/>
      <c r="AH77" s="416"/>
      <c r="AI77" s="416"/>
      <c r="AJ77" s="416"/>
      <c r="AK77" s="416"/>
      <c r="AL77" s="416"/>
      <c r="AM77" s="416"/>
      <c r="AN77" s="416"/>
      <c r="AO77" s="416"/>
      <c r="AP77" s="416"/>
      <c r="AQ77" s="416"/>
      <c r="AR77" s="416"/>
      <c r="AS77" s="416"/>
      <c r="AT77" s="416"/>
      <c r="AU77" s="416"/>
      <c r="AV77" s="416"/>
      <c r="AW77" s="416"/>
      <c r="AX77" s="416"/>
      <c r="AY77" s="416"/>
      <c r="AZ77" s="416"/>
      <c r="BA77" s="416"/>
      <c r="BB77" s="416"/>
      <c r="BC77" s="416"/>
      <c r="BD77" s="416"/>
      <c r="BE77" s="416"/>
      <c r="BF77" s="416"/>
      <c r="BG77" s="416"/>
      <c r="BH77" s="416"/>
      <c r="BI77" s="416"/>
      <c r="BJ77" s="416"/>
      <c r="BK77" s="416"/>
      <c r="BL77" s="416"/>
      <c r="BM77" s="416"/>
      <c r="BN77" s="416"/>
    </row>
    <row r="78" spans="1:66" s="3" customFormat="1" ht="30" customHeight="1">
      <c r="A78" s="90">
        <v>8015</v>
      </c>
      <c r="B78" s="48" t="s">
        <v>295</v>
      </c>
      <c r="C78" s="45">
        <v>21150060</v>
      </c>
      <c r="D78" s="30">
        <v>138323</v>
      </c>
      <c r="E78" s="30">
        <v>1101340.4255319149</v>
      </c>
      <c r="F78" s="33">
        <v>22389723.425531916</v>
      </c>
      <c r="G78" s="34">
        <v>14850</v>
      </c>
      <c r="H78" s="27">
        <v>0</v>
      </c>
      <c r="I78" s="29">
        <v>14850</v>
      </c>
      <c r="J78" s="396">
        <v>-22374873.425531916</v>
      </c>
      <c r="K78" s="448"/>
      <c r="L78" s="35">
        <v>360</v>
      </c>
      <c r="M78" s="27">
        <v>121</v>
      </c>
      <c r="N78" s="27">
        <v>149449</v>
      </c>
      <c r="O78" s="33">
        <v>457</v>
      </c>
      <c r="P78" s="35">
        <f t="shared" si="4"/>
        <v>62152.426182033101</v>
      </c>
      <c r="Q78" s="27">
        <f t="shared" si="5"/>
        <v>184916.30930191666</v>
      </c>
      <c r="R78" s="27">
        <f t="shared" si="6"/>
        <v>149.71577879766286</v>
      </c>
      <c r="S78" s="33">
        <f t="shared" si="7"/>
        <v>48960.335723264587</v>
      </c>
      <c r="T78" s="416"/>
      <c r="U78" s="433">
        <v>0</v>
      </c>
      <c r="V78" s="416"/>
      <c r="W78" s="416"/>
      <c r="X78" s="416"/>
      <c r="Y78" s="416"/>
      <c r="Z78" s="416"/>
      <c r="AA78" s="416"/>
      <c r="AB78" s="416"/>
      <c r="AC78" s="416"/>
      <c r="AD78" s="416"/>
      <c r="AE78" s="416"/>
      <c r="AF78" s="416"/>
      <c r="AG78" s="416"/>
      <c r="AH78" s="416"/>
      <c r="AI78" s="416"/>
      <c r="AJ78" s="416"/>
      <c r="AK78" s="416"/>
      <c r="AL78" s="416"/>
      <c r="AM78" s="416"/>
      <c r="AN78" s="416"/>
      <c r="AO78" s="416"/>
      <c r="AP78" s="416"/>
      <c r="AQ78" s="416"/>
      <c r="AR78" s="416"/>
      <c r="AS78" s="416"/>
      <c r="AT78" s="416"/>
      <c r="AU78" s="416"/>
      <c r="AV78" s="416"/>
      <c r="AW78" s="416"/>
      <c r="AX78" s="416"/>
      <c r="AY78" s="416"/>
      <c r="AZ78" s="416"/>
      <c r="BA78" s="416"/>
      <c r="BB78" s="416"/>
      <c r="BC78" s="416"/>
      <c r="BD78" s="416"/>
      <c r="BE78" s="416"/>
      <c r="BF78" s="416"/>
      <c r="BG78" s="416"/>
      <c r="BH78" s="416"/>
      <c r="BI78" s="416"/>
      <c r="BJ78" s="416"/>
      <c r="BK78" s="416"/>
      <c r="BL78" s="416"/>
      <c r="BM78" s="416"/>
      <c r="BN78" s="416"/>
    </row>
    <row r="79" spans="1:66" s="3" customFormat="1" ht="30" customHeight="1">
      <c r="A79" s="90">
        <v>8085</v>
      </c>
      <c r="B79" s="48" t="s">
        <v>299</v>
      </c>
      <c r="C79" s="45">
        <v>3192010</v>
      </c>
      <c r="D79" s="30">
        <v>204914</v>
      </c>
      <c r="E79" s="30">
        <v>0</v>
      </c>
      <c r="F79" s="33">
        <v>3396924</v>
      </c>
      <c r="G79" s="34">
        <v>0</v>
      </c>
      <c r="H79" s="27">
        <v>0</v>
      </c>
      <c r="I79" s="29">
        <v>0</v>
      </c>
      <c r="J79" s="396">
        <v>-3396924</v>
      </c>
      <c r="K79" s="448"/>
      <c r="L79" s="35">
        <v>359</v>
      </c>
      <c r="M79" s="27">
        <v>250</v>
      </c>
      <c r="N79" s="27">
        <v>149449</v>
      </c>
      <c r="O79" s="33">
        <v>438.6</v>
      </c>
      <c r="P79" s="35">
        <f t="shared" si="4"/>
        <v>9462.1838440111424</v>
      </c>
      <c r="Q79" s="27">
        <f t="shared" si="5"/>
        <v>13587.696</v>
      </c>
      <c r="R79" s="27">
        <f t="shared" si="6"/>
        <v>22.729653594202706</v>
      </c>
      <c r="S79" s="33">
        <f t="shared" si="7"/>
        <v>7744.9247606019144</v>
      </c>
      <c r="T79" s="416"/>
      <c r="U79" s="433">
        <v>0</v>
      </c>
      <c r="V79" s="416"/>
      <c r="W79" s="416"/>
      <c r="X79" s="416"/>
      <c r="Y79" s="416"/>
      <c r="Z79" s="416"/>
      <c r="AA79" s="416"/>
      <c r="AB79" s="416"/>
      <c r="AC79" s="416"/>
      <c r="AD79" s="416"/>
      <c r="AE79" s="416"/>
      <c r="AF79" s="416"/>
      <c r="AG79" s="416"/>
      <c r="AH79" s="416"/>
      <c r="AI79" s="416"/>
      <c r="AJ79" s="416"/>
      <c r="AK79" s="416"/>
      <c r="AL79" s="416"/>
      <c r="AM79" s="416"/>
      <c r="AN79" s="416"/>
      <c r="AO79" s="416"/>
      <c r="AP79" s="416"/>
      <c r="AQ79" s="416"/>
      <c r="AR79" s="416"/>
      <c r="AS79" s="416"/>
      <c r="AT79" s="416"/>
      <c r="AU79" s="416"/>
      <c r="AV79" s="416"/>
      <c r="AW79" s="416"/>
      <c r="AX79" s="416"/>
      <c r="AY79" s="416"/>
      <c r="AZ79" s="416"/>
      <c r="BA79" s="416"/>
      <c r="BB79" s="416"/>
      <c r="BC79" s="416"/>
      <c r="BD79" s="416"/>
      <c r="BE79" s="416"/>
      <c r="BF79" s="416"/>
      <c r="BG79" s="416"/>
      <c r="BH79" s="416"/>
      <c r="BI79" s="416"/>
      <c r="BJ79" s="416"/>
      <c r="BK79" s="416"/>
      <c r="BL79" s="416"/>
      <c r="BM79" s="416"/>
      <c r="BN79" s="416"/>
    </row>
    <row r="80" spans="1:66" s="3" customFormat="1" ht="30" customHeight="1">
      <c r="A80" s="90">
        <v>8004</v>
      </c>
      <c r="B80" s="48" t="s">
        <v>293</v>
      </c>
      <c r="C80" s="45">
        <v>0</v>
      </c>
      <c r="D80" s="30">
        <v>112356</v>
      </c>
      <c r="E80" s="30">
        <v>0</v>
      </c>
      <c r="F80" s="33">
        <v>112356</v>
      </c>
      <c r="G80" s="34">
        <v>0</v>
      </c>
      <c r="H80" s="27">
        <v>23592</v>
      </c>
      <c r="I80" s="29">
        <v>23592</v>
      </c>
      <c r="J80" s="396">
        <v>-88764</v>
      </c>
      <c r="K80" s="448"/>
      <c r="L80" s="35">
        <v>365</v>
      </c>
      <c r="M80" s="27">
        <v>1300</v>
      </c>
      <c r="N80" s="27">
        <v>149449</v>
      </c>
      <c r="O80" s="33">
        <v>360.94</v>
      </c>
      <c r="P80" s="35">
        <f t="shared" si="4"/>
        <v>243.18904109589042</v>
      </c>
      <c r="Q80" s="27">
        <f t="shared" si="5"/>
        <v>68.28</v>
      </c>
      <c r="R80" s="27">
        <f t="shared" si="6"/>
        <v>0.59394174601369032</v>
      </c>
      <c r="S80" s="33">
        <f t="shared" si="7"/>
        <v>245.92453039286309</v>
      </c>
      <c r="T80" s="416"/>
      <c r="U80" s="433">
        <v>0</v>
      </c>
      <c r="V80" s="416"/>
      <c r="W80" s="416"/>
      <c r="X80" s="416"/>
      <c r="Y80" s="416"/>
      <c r="Z80" s="416"/>
      <c r="AA80" s="416"/>
      <c r="AB80" s="416"/>
      <c r="AC80" s="416"/>
      <c r="AD80" s="416"/>
      <c r="AE80" s="416"/>
      <c r="AF80" s="416"/>
      <c r="AG80" s="416"/>
      <c r="AH80" s="416"/>
      <c r="AI80" s="416"/>
      <c r="AJ80" s="416"/>
      <c r="AK80" s="416"/>
      <c r="AL80" s="416"/>
      <c r="AM80" s="416"/>
      <c r="AN80" s="416"/>
      <c r="AO80" s="416"/>
      <c r="AP80" s="416"/>
      <c r="AQ80" s="416"/>
      <c r="AR80" s="416"/>
      <c r="AS80" s="416"/>
      <c r="AT80" s="416"/>
      <c r="AU80" s="416"/>
      <c r="AV80" s="416"/>
      <c r="AW80" s="416"/>
      <c r="AX80" s="416"/>
      <c r="AY80" s="416"/>
      <c r="AZ80" s="416"/>
      <c r="BA80" s="416"/>
      <c r="BB80" s="416"/>
      <c r="BC80" s="416"/>
      <c r="BD80" s="416"/>
      <c r="BE80" s="416"/>
      <c r="BF80" s="416"/>
      <c r="BG80" s="416"/>
      <c r="BH80" s="416"/>
      <c r="BI80" s="416"/>
      <c r="BJ80" s="416"/>
      <c r="BK80" s="416"/>
      <c r="BL80" s="416"/>
      <c r="BM80" s="416"/>
      <c r="BN80" s="416"/>
    </row>
    <row r="81" spans="1:66" s="3" customFormat="1" ht="30" customHeight="1">
      <c r="A81" s="90">
        <v>8090</v>
      </c>
      <c r="B81" s="48" t="s">
        <v>41</v>
      </c>
      <c r="C81" s="45">
        <v>1637402</v>
      </c>
      <c r="D81" s="30">
        <v>243061</v>
      </c>
      <c r="E81" s="30">
        <v>0</v>
      </c>
      <c r="F81" s="33">
        <v>1880463</v>
      </c>
      <c r="G81" s="34">
        <v>289230</v>
      </c>
      <c r="H81" s="27">
        <v>0</v>
      </c>
      <c r="I81" s="29">
        <v>289230</v>
      </c>
      <c r="J81" s="396">
        <v>-1591233</v>
      </c>
      <c r="K81" s="448"/>
      <c r="L81" s="35">
        <v>309</v>
      </c>
      <c r="M81" s="27">
        <v>11759</v>
      </c>
      <c r="N81" s="27">
        <v>149449</v>
      </c>
      <c r="O81" s="33">
        <v>348.3</v>
      </c>
      <c r="P81" s="35">
        <f t="shared" si="4"/>
        <v>5149.6213592233007</v>
      </c>
      <c r="Q81" s="27">
        <f t="shared" si="5"/>
        <v>135.32043541117443</v>
      </c>
      <c r="R81" s="27">
        <f t="shared" si="6"/>
        <v>10.647331196595495</v>
      </c>
      <c r="S81" s="33">
        <f t="shared" si="7"/>
        <v>4568.5701981050815</v>
      </c>
      <c r="T81" s="416"/>
      <c r="U81" s="433">
        <v>0</v>
      </c>
      <c r="V81" s="416"/>
      <c r="W81" s="416"/>
      <c r="X81" s="416"/>
      <c r="Y81" s="416"/>
      <c r="Z81" s="416"/>
      <c r="AA81" s="416"/>
      <c r="AB81" s="41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6"/>
      <c r="AY81" s="416"/>
      <c r="AZ81" s="416"/>
      <c r="BA81" s="416"/>
      <c r="BB81" s="416"/>
      <c r="BC81" s="416"/>
      <c r="BD81" s="416"/>
      <c r="BE81" s="416"/>
      <c r="BF81" s="416"/>
      <c r="BG81" s="416"/>
      <c r="BH81" s="416"/>
      <c r="BI81" s="416"/>
      <c r="BJ81" s="416"/>
      <c r="BK81" s="416"/>
      <c r="BL81" s="416"/>
      <c r="BM81" s="416"/>
      <c r="BN81" s="416"/>
    </row>
    <row r="82" spans="1:66" s="3" customFormat="1" ht="30" customHeight="1">
      <c r="A82" s="90">
        <v>8019</v>
      </c>
      <c r="B82" s="48" t="s">
        <v>44</v>
      </c>
      <c r="C82" s="45">
        <v>2636402</v>
      </c>
      <c r="D82" s="30">
        <v>4618930</v>
      </c>
      <c r="E82" s="30">
        <v>2099592</v>
      </c>
      <c r="F82" s="33">
        <v>9354924</v>
      </c>
      <c r="G82" s="34">
        <v>707290</v>
      </c>
      <c r="H82" s="27">
        <v>0</v>
      </c>
      <c r="I82" s="29">
        <v>707290</v>
      </c>
      <c r="J82" s="396">
        <v>-8647634</v>
      </c>
      <c r="K82" s="448"/>
      <c r="L82" s="35">
        <v>309</v>
      </c>
      <c r="M82" s="27">
        <v>5661</v>
      </c>
      <c r="N82" s="27">
        <v>149449</v>
      </c>
      <c r="O82" s="33">
        <v>290.56</v>
      </c>
      <c r="P82" s="35">
        <f t="shared" si="4"/>
        <v>27985.870550161813</v>
      </c>
      <c r="Q82" s="27">
        <f t="shared" si="5"/>
        <v>1527.5806394629924</v>
      </c>
      <c r="R82" s="27">
        <f t="shared" si="6"/>
        <v>57.863445054834763</v>
      </c>
      <c r="S82" s="33">
        <f t="shared" si="7"/>
        <v>29761.956222466961</v>
      </c>
      <c r="T82" s="416"/>
      <c r="U82" s="433">
        <v>0</v>
      </c>
      <c r="V82" s="416"/>
      <c r="W82" s="416"/>
      <c r="X82" s="416"/>
      <c r="Y82" s="416"/>
      <c r="Z82" s="416"/>
      <c r="AA82" s="416"/>
      <c r="AB82" s="416"/>
      <c r="AC82" s="416"/>
      <c r="AD82" s="416"/>
      <c r="AE82" s="416"/>
      <c r="AF82" s="416"/>
      <c r="AG82" s="416"/>
      <c r="AH82" s="416"/>
      <c r="AI82" s="416"/>
      <c r="AJ82" s="416"/>
      <c r="AK82" s="416"/>
      <c r="AL82" s="416"/>
      <c r="AM82" s="416"/>
      <c r="AN82" s="416"/>
      <c r="AO82" s="416"/>
      <c r="AP82" s="416"/>
      <c r="AQ82" s="416"/>
      <c r="AR82" s="416"/>
      <c r="AS82" s="416"/>
      <c r="AT82" s="416"/>
      <c r="AU82" s="416"/>
      <c r="AV82" s="416"/>
      <c r="AW82" s="416"/>
      <c r="AX82" s="416"/>
      <c r="AY82" s="416"/>
      <c r="AZ82" s="416"/>
      <c r="BA82" s="416"/>
      <c r="BB82" s="416"/>
      <c r="BC82" s="416"/>
      <c r="BD82" s="416"/>
      <c r="BE82" s="416"/>
      <c r="BF82" s="416"/>
      <c r="BG82" s="416"/>
      <c r="BH82" s="416"/>
      <c r="BI82" s="416"/>
      <c r="BJ82" s="416"/>
      <c r="BK82" s="416"/>
      <c r="BL82" s="416"/>
      <c r="BM82" s="416"/>
      <c r="BN82" s="416"/>
    </row>
    <row r="83" spans="1:66" s="3" customFormat="1" ht="30" customHeight="1">
      <c r="A83" s="90">
        <v>8089</v>
      </c>
      <c r="B83" s="48" t="s">
        <v>409</v>
      </c>
      <c r="C83" s="45">
        <v>3075004</v>
      </c>
      <c r="D83" s="30">
        <v>126945</v>
      </c>
      <c r="E83" s="30">
        <v>127705.88235294117</v>
      </c>
      <c r="F83" s="33">
        <v>3329654.8823529412</v>
      </c>
      <c r="G83" s="34">
        <v>98900</v>
      </c>
      <c r="H83" s="27">
        <v>0</v>
      </c>
      <c r="I83" s="29">
        <v>98900</v>
      </c>
      <c r="J83" s="396">
        <v>-3230754.8823529412</v>
      </c>
      <c r="K83" s="448"/>
      <c r="L83" s="35">
        <v>314</v>
      </c>
      <c r="M83" s="27">
        <v>6433</v>
      </c>
      <c r="N83" s="27">
        <v>149449</v>
      </c>
      <c r="O83" s="33">
        <v>275.04000000000002</v>
      </c>
      <c r="P83" s="35">
        <f t="shared" si="4"/>
        <v>10289.02828774822</v>
      </c>
      <c r="Q83" s="27">
        <f t="shared" si="5"/>
        <v>502.21589963515328</v>
      </c>
      <c r="R83" s="27">
        <f t="shared" si="6"/>
        <v>21.61777517650129</v>
      </c>
      <c r="S83" s="33">
        <f t="shared" si="7"/>
        <v>11746.490991684632</v>
      </c>
      <c r="T83" s="416"/>
      <c r="U83" s="433">
        <v>0</v>
      </c>
      <c r="V83" s="416"/>
      <c r="W83" s="416"/>
      <c r="X83" s="416"/>
      <c r="Y83" s="416"/>
      <c r="Z83" s="416"/>
      <c r="AA83" s="416"/>
      <c r="AB83" s="416"/>
      <c r="AC83" s="416"/>
      <c r="AD83" s="416"/>
      <c r="AE83" s="416"/>
      <c r="AF83" s="416"/>
      <c r="AG83" s="416"/>
      <c r="AH83" s="416"/>
      <c r="AI83" s="416"/>
      <c r="AJ83" s="416"/>
      <c r="AK83" s="416"/>
      <c r="AL83" s="416"/>
      <c r="AM83" s="416"/>
      <c r="AN83" s="416"/>
      <c r="AO83" s="416"/>
      <c r="AP83" s="416"/>
      <c r="AQ83" s="416"/>
      <c r="AR83" s="416"/>
      <c r="AS83" s="416"/>
      <c r="AT83" s="416"/>
      <c r="AU83" s="416"/>
      <c r="AV83" s="416"/>
      <c r="AW83" s="416"/>
      <c r="AX83" s="416"/>
      <c r="AY83" s="416"/>
      <c r="AZ83" s="416"/>
      <c r="BA83" s="416"/>
      <c r="BB83" s="416"/>
      <c r="BC83" s="416"/>
      <c r="BD83" s="416"/>
      <c r="BE83" s="416"/>
      <c r="BF83" s="416"/>
      <c r="BG83" s="416"/>
      <c r="BH83" s="416"/>
      <c r="BI83" s="416"/>
      <c r="BJ83" s="416"/>
      <c r="BK83" s="416"/>
      <c r="BL83" s="416"/>
      <c r="BM83" s="416"/>
      <c r="BN83" s="416"/>
    </row>
    <row r="84" spans="1:66" s="3" customFormat="1" ht="30" customHeight="1">
      <c r="A84" s="90">
        <v>8092</v>
      </c>
      <c r="B84" s="48" t="s">
        <v>40</v>
      </c>
      <c r="C84" s="45">
        <v>1309921.6000000001</v>
      </c>
      <c r="D84" s="30">
        <v>0</v>
      </c>
      <c r="E84" s="30">
        <v>0</v>
      </c>
      <c r="F84" s="33">
        <v>1309921.6000000001</v>
      </c>
      <c r="G84" s="34">
        <v>0</v>
      </c>
      <c r="H84" s="27">
        <v>0</v>
      </c>
      <c r="I84" s="29">
        <v>0</v>
      </c>
      <c r="J84" s="396">
        <v>-1309921.6000000001</v>
      </c>
      <c r="K84" s="448"/>
      <c r="L84" s="35">
        <v>309</v>
      </c>
      <c r="M84" s="27">
        <v>154</v>
      </c>
      <c r="N84" s="27">
        <v>149449</v>
      </c>
      <c r="O84" s="33">
        <v>272.25</v>
      </c>
      <c r="P84" s="35">
        <f t="shared" si="4"/>
        <v>4239.2284789644018</v>
      </c>
      <c r="Q84" s="27">
        <f t="shared" si="5"/>
        <v>8505.9844155844166</v>
      </c>
      <c r="R84" s="27">
        <f t="shared" si="6"/>
        <v>8.7650074607391151</v>
      </c>
      <c r="S84" s="33">
        <f t="shared" si="7"/>
        <v>4811.4659320477504</v>
      </c>
      <c r="T84" s="416"/>
      <c r="U84" s="433">
        <v>0</v>
      </c>
      <c r="V84" s="416"/>
      <c r="W84" s="416"/>
      <c r="X84" s="416"/>
      <c r="Y84" s="416"/>
      <c r="Z84" s="416"/>
      <c r="AA84" s="416"/>
      <c r="AB84" s="416"/>
      <c r="AC84" s="416"/>
      <c r="AD84" s="416"/>
      <c r="AE84" s="416"/>
      <c r="AF84" s="416"/>
      <c r="AG84" s="416"/>
      <c r="AH84" s="416"/>
      <c r="AI84" s="416"/>
      <c r="AJ84" s="416"/>
      <c r="AK84" s="416"/>
      <c r="AL84" s="416"/>
      <c r="AM84" s="416"/>
      <c r="AN84" s="416"/>
      <c r="AO84" s="416"/>
      <c r="AP84" s="416"/>
      <c r="AQ84" s="416"/>
      <c r="AR84" s="416"/>
      <c r="AS84" s="416"/>
      <c r="AT84" s="416"/>
      <c r="AU84" s="416"/>
      <c r="AV84" s="416"/>
      <c r="AW84" s="416"/>
      <c r="AX84" s="416"/>
      <c r="AY84" s="416"/>
      <c r="AZ84" s="416"/>
      <c r="BA84" s="416"/>
      <c r="BB84" s="416"/>
      <c r="BC84" s="416"/>
      <c r="BD84" s="416"/>
      <c r="BE84" s="416"/>
      <c r="BF84" s="416"/>
      <c r="BG84" s="416"/>
      <c r="BH84" s="416"/>
      <c r="BI84" s="416"/>
      <c r="BJ84" s="416"/>
      <c r="BK84" s="416"/>
      <c r="BL84" s="416"/>
      <c r="BM84" s="416"/>
      <c r="BN84" s="416"/>
    </row>
    <row r="85" spans="1:66" s="3" customFormat="1" ht="30" customHeight="1">
      <c r="A85" s="90">
        <v>8076</v>
      </c>
      <c r="B85" s="48" t="s">
        <v>297</v>
      </c>
      <c r="C85" s="45">
        <v>1781856</v>
      </c>
      <c r="D85" s="30">
        <v>96500</v>
      </c>
      <c r="E85" s="30">
        <v>0</v>
      </c>
      <c r="F85" s="33">
        <v>1878356</v>
      </c>
      <c r="G85" s="34">
        <v>0</v>
      </c>
      <c r="H85" s="27">
        <v>0</v>
      </c>
      <c r="I85" s="29">
        <v>0</v>
      </c>
      <c r="J85" s="396">
        <v>-1878356</v>
      </c>
      <c r="K85" s="448"/>
      <c r="L85" s="35">
        <v>244</v>
      </c>
      <c r="M85" s="27">
        <v>17926</v>
      </c>
      <c r="N85" s="27">
        <v>149449</v>
      </c>
      <c r="O85" s="33">
        <v>250.5</v>
      </c>
      <c r="P85" s="35">
        <f t="shared" si="4"/>
        <v>7698.1803278688521</v>
      </c>
      <c r="Q85" s="27">
        <f t="shared" si="5"/>
        <v>104.78388932277139</v>
      </c>
      <c r="R85" s="27">
        <f t="shared" si="6"/>
        <v>12.56854177679342</v>
      </c>
      <c r="S85" s="33">
        <f t="shared" si="7"/>
        <v>7498.4271457085824</v>
      </c>
      <c r="T85" s="416"/>
      <c r="U85" s="433">
        <v>4673450</v>
      </c>
      <c r="V85" s="416"/>
      <c r="W85" s="416"/>
      <c r="X85" s="416"/>
      <c r="Y85" s="416"/>
      <c r="Z85" s="416"/>
      <c r="AA85" s="416"/>
      <c r="AB85" s="416"/>
      <c r="AC85" s="416"/>
      <c r="AD85" s="416"/>
      <c r="AE85" s="416"/>
      <c r="AF85" s="416"/>
      <c r="AG85" s="416"/>
      <c r="AH85" s="416"/>
      <c r="AI85" s="416"/>
      <c r="AJ85" s="416"/>
      <c r="AK85" s="416"/>
      <c r="AL85" s="416"/>
      <c r="AM85" s="416"/>
      <c r="AN85" s="416"/>
      <c r="AO85" s="416"/>
      <c r="AP85" s="416"/>
      <c r="AQ85" s="416"/>
      <c r="AR85" s="416"/>
      <c r="AS85" s="416"/>
      <c r="AT85" s="416"/>
      <c r="AU85" s="416"/>
      <c r="AV85" s="416"/>
      <c r="AW85" s="416"/>
      <c r="AX85" s="416"/>
      <c r="AY85" s="416"/>
      <c r="AZ85" s="416"/>
      <c r="BA85" s="416"/>
      <c r="BB85" s="416"/>
      <c r="BC85" s="416"/>
      <c r="BD85" s="416"/>
      <c r="BE85" s="416"/>
      <c r="BF85" s="416"/>
      <c r="BG85" s="416"/>
      <c r="BH85" s="416"/>
      <c r="BI85" s="416"/>
      <c r="BJ85" s="416"/>
      <c r="BK85" s="416"/>
      <c r="BL85" s="416"/>
      <c r="BM85" s="416"/>
      <c r="BN85" s="416"/>
    </row>
    <row r="86" spans="1:66" s="3" customFormat="1" ht="30" customHeight="1">
      <c r="A86" s="90">
        <v>8022</v>
      </c>
      <c r="B86" s="48" t="s">
        <v>296</v>
      </c>
      <c r="C86" s="45">
        <v>19648824</v>
      </c>
      <c r="D86" s="30">
        <v>63457859</v>
      </c>
      <c r="E86" s="30">
        <v>0</v>
      </c>
      <c r="F86" s="33">
        <v>83106683</v>
      </c>
      <c r="G86" s="34">
        <v>15582295</v>
      </c>
      <c r="H86" s="27">
        <v>70129</v>
      </c>
      <c r="I86" s="29">
        <v>15652424</v>
      </c>
      <c r="J86" s="396">
        <v>-67454259</v>
      </c>
      <c r="K86" s="448"/>
      <c r="L86" s="35">
        <v>176</v>
      </c>
      <c r="M86" s="27">
        <v>39477</v>
      </c>
      <c r="N86" s="27">
        <v>149449</v>
      </c>
      <c r="O86" s="33">
        <v>2108.2199999999998</v>
      </c>
      <c r="P86" s="35">
        <f t="shared" si="4"/>
        <v>383262.83522727271</v>
      </c>
      <c r="Q86" s="27">
        <f t="shared" si="5"/>
        <v>1708.697697393419</v>
      </c>
      <c r="R86" s="27">
        <f t="shared" si="6"/>
        <v>451.35303013068005</v>
      </c>
      <c r="S86" s="33">
        <f t="shared" si="7"/>
        <v>31995.834874918179</v>
      </c>
      <c r="T86" s="416"/>
      <c r="U86" s="433">
        <v>0</v>
      </c>
      <c r="V86" s="416"/>
      <c r="W86" s="416"/>
      <c r="X86" s="416"/>
      <c r="Y86" s="416"/>
      <c r="Z86" s="416"/>
      <c r="AA86" s="416"/>
      <c r="AB86" s="416"/>
      <c r="AC86" s="416"/>
      <c r="AD86" s="416"/>
      <c r="AE86" s="416"/>
      <c r="AF86" s="416"/>
      <c r="AG86" s="416"/>
      <c r="AH86" s="416"/>
      <c r="AI86" s="416"/>
      <c r="AJ86" s="416"/>
      <c r="AK86" s="416"/>
      <c r="AL86" s="416"/>
      <c r="AM86" s="416"/>
      <c r="AN86" s="416"/>
      <c r="AO86" s="416"/>
      <c r="AP86" s="416"/>
      <c r="AQ86" s="416"/>
      <c r="AR86" s="416"/>
      <c r="AS86" s="416"/>
      <c r="AT86" s="416"/>
      <c r="AU86" s="416"/>
      <c r="AV86" s="416"/>
      <c r="AW86" s="416"/>
      <c r="AX86" s="416"/>
      <c r="AY86" s="416"/>
      <c r="AZ86" s="416"/>
      <c r="BA86" s="416"/>
      <c r="BB86" s="416"/>
      <c r="BC86" s="416"/>
      <c r="BD86" s="416"/>
      <c r="BE86" s="416"/>
      <c r="BF86" s="416"/>
      <c r="BG86" s="416"/>
      <c r="BH86" s="416"/>
      <c r="BI86" s="416"/>
      <c r="BJ86" s="416"/>
      <c r="BK86" s="416"/>
      <c r="BL86" s="416"/>
      <c r="BM86" s="416"/>
      <c r="BN86" s="416"/>
    </row>
    <row r="87" spans="1:66" s="3" customFormat="1" ht="30" customHeight="1">
      <c r="A87" s="90">
        <v>9002</v>
      </c>
      <c r="B87" s="48" t="s">
        <v>300</v>
      </c>
      <c r="C87" s="45">
        <v>8600000</v>
      </c>
      <c r="D87" s="30">
        <v>11272360</v>
      </c>
      <c r="E87" s="30">
        <v>7340425.5319148935</v>
      </c>
      <c r="F87" s="33">
        <v>27212785.531914894</v>
      </c>
      <c r="G87" s="34">
        <v>899940</v>
      </c>
      <c r="H87" s="27">
        <v>0</v>
      </c>
      <c r="I87" s="29">
        <v>899940</v>
      </c>
      <c r="J87" s="396">
        <v>-26312845.531914894</v>
      </c>
      <c r="K87" s="448"/>
      <c r="L87" s="35">
        <v>322</v>
      </c>
      <c r="M87" s="27">
        <v>10458</v>
      </c>
      <c r="N87" s="27">
        <v>149449</v>
      </c>
      <c r="O87" s="33">
        <v>1974.91</v>
      </c>
      <c r="P87" s="35">
        <f t="shared" si="4"/>
        <v>81716.911589797804</v>
      </c>
      <c r="Q87" s="27">
        <f t="shared" si="5"/>
        <v>2516.0494867006018</v>
      </c>
      <c r="R87" s="27">
        <f t="shared" si="6"/>
        <v>176.06571828459803</v>
      </c>
      <c r="S87" s="33">
        <f t="shared" si="7"/>
        <v>13323.56691287952</v>
      </c>
      <c r="T87" s="416"/>
      <c r="U87" s="433">
        <v>0</v>
      </c>
      <c r="V87" s="416"/>
      <c r="W87" s="416"/>
      <c r="X87" s="416"/>
      <c r="Y87" s="416"/>
      <c r="Z87" s="416"/>
      <c r="AA87" s="416"/>
      <c r="AB87" s="416"/>
      <c r="AC87" s="416"/>
      <c r="AD87" s="416"/>
      <c r="AE87" s="416"/>
      <c r="AF87" s="416"/>
      <c r="AG87" s="416"/>
      <c r="AH87" s="416"/>
      <c r="AI87" s="416"/>
      <c r="AJ87" s="416"/>
      <c r="AK87" s="416"/>
      <c r="AL87" s="416"/>
      <c r="AM87" s="416"/>
      <c r="AN87" s="416"/>
      <c r="AO87" s="416"/>
      <c r="AP87" s="416"/>
      <c r="AQ87" s="416"/>
      <c r="AR87" s="416"/>
      <c r="AS87" s="416"/>
      <c r="AT87" s="416"/>
      <c r="AU87" s="416"/>
      <c r="AV87" s="416"/>
      <c r="AW87" s="416"/>
      <c r="AX87" s="416"/>
      <c r="AY87" s="416"/>
      <c r="AZ87" s="416"/>
      <c r="BA87" s="416"/>
      <c r="BB87" s="416"/>
      <c r="BC87" s="416"/>
      <c r="BD87" s="416"/>
      <c r="BE87" s="416"/>
      <c r="BF87" s="416"/>
      <c r="BG87" s="416"/>
      <c r="BH87" s="416"/>
      <c r="BI87" s="416"/>
      <c r="BJ87" s="416"/>
      <c r="BK87" s="416"/>
      <c r="BL87" s="416"/>
      <c r="BM87" s="416"/>
      <c r="BN87" s="416"/>
    </row>
    <row r="88" spans="1:66" s="3" customFormat="1" ht="30" customHeight="1">
      <c r="A88" s="90">
        <v>8095</v>
      </c>
      <c r="B88" s="48" t="s">
        <v>410</v>
      </c>
      <c r="C88" s="45">
        <v>0</v>
      </c>
      <c r="D88" s="30">
        <v>0</v>
      </c>
      <c r="E88" s="30">
        <v>4855526.5285165338</v>
      </c>
      <c r="F88" s="33">
        <v>4855526.5285165338</v>
      </c>
      <c r="G88" s="34">
        <v>0</v>
      </c>
      <c r="H88" s="27">
        <v>0</v>
      </c>
      <c r="I88" s="29">
        <v>0</v>
      </c>
      <c r="J88" s="172" t="s">
        <v>1732</v>
      </c>
      <c r="K88" s="448"/>
      <c r="L88" s="35">
        <v>307</v>
      </c>
      <c r="M88" s="27">
        <v>12301</v>
      </c>
      <c r="N88" s="27">
        <v>149449</v>
      </c>
      <c r="O88" s="33">
        <v>1579</v>
      </c>
      <c r="P88" s="35">
        <f t="shared" si="4"/>
        <v>0</v>
      </c>
      <c r="Q88" s="27">
        <f t="shared" si="5"/>
        <v>0</v>
      </c>
      <c r="R88" s="27">
        <f t="shared" si="6"/>
        <v>0</v>
      </c>
      <c r="S88" s="33">
        <f t="shared" si="7"/>
        <v>0</v>
      </c>
      <c r="T88" s="416"/>
      <c r="U88" s="433"/>
      <c r="V88" s="416"/>
      <c r="W88" s="416"/>
      <c r="X88" s="416"/>
      <c r="Y88" s="416"/>
      <c r="Z88" s="416"/>
      <c r="AA88" s="416"/>
      <c r="AB88" s="416"/>
      <c r="AC88" s="416"/>
      <c r="AD88" s="416"/>
      <c r="AE88" s="416"/>
      <c r="AF88" s="416"/>
      <c r="AG88" s="416"/>
      <c r="AH88" s="416"/>
      <c r="AI88" s="416"/>
      <c r="AJ88" s="416"/>
      <c r="AK88" s="416"/>
      <c r="AL88" s="416"/>
      <c r="AM88" s="416"/>
      <c r="AN88" s="416"/>
      <c r="AO88" s="416"/>
      <c r="AP88" s="416"/>
      <c r="AQ88" s="416"/>
      <c r="AR88" s="416"/>
      <c r="AS88" s="416"/>
      <c r="AT88" s="416"/>
      <c r="AU88" s="416"/>
      <c r="AV88" s="416"/>
      <c r="AW88" s="416"/>
      <c r="AX88" s="416"/>
      <c r="AY88" s="416"/>
      <c r="AZ88" s="416"/>
      <c r="BA88" s="416"/>
      <c r="BB88" s="416"/>
      <c r="BC88" s="416"/>
      <c r="BD88" s="416"/>
      <c r="BE88" s="416"/>
      <c r="BF88" s="416"/>
      <c r="BG88" s="416"/>
      <c r="BH88" s="416"/>
      <c r="BI88" s="416"/>
      <c r="BJ88" s="416"/>
      <c r="BK88" s="416"/>
      <c r="BL88" s="416"/>
      <c r="BM88" s="416"/>
      <c r="BN88" s="416"/>
    </row>
    <row r="89" spans="1:66" s="3" customFormat="1" ht="30" customHeight="1">
      <c r="A89" s="90">
        <v>9008</v>
      </c>
      <c r="B89" s="48" t="s">
        <v>3</v>
      </c>
      <c r="C89" s="45">
        <v>16803000</v>
      </c>
      <c r="D89" s="30">
        <v>1010868</v>
      </c>
      <c r="E89" s="30">
        <v>1694158.4546472565</v>
      </c>
      <c r="F89" s="33">
        <v>19508026.454647258</v>
      </c>
      <c r="G89" s="34">
        <v>0</v>
      </c>
      <c r="H89" s="27">
        <v>353000</v>
      </c>
      <c r="I89" s="29">
        <v>353000</v>
      </c>
      <c r="J89" s="396">
        <v>-19155026.454647258</v>
      </c>
      <c r="K89" s="448"/>
      <c r="L89" s="35">
        <v>189</v>
      </c>
      <c r="M89" s="27">
        <v>14118</v>
      </c>
      <c r="N89" s="27">
        <v>149449</v>
      </c>
      <c r="O89" s="33">
        <v>1494.2400000000009</v>
      </c>
      <c r="P89" s="35">
        <f t="shared" si="4"/>
        <v>101349.34632088496</v>
      </c>
      <c r="Q89" s="27">
        <f t="shared" si="5"/>
        <v>1356.7804543594884</v>
      </c>
      <c r="R89" s="27">
        <f t="shared" si="6"/>
        <v>128.17099113843022</v>
      </c>
      <c r="S89" s="33">
        <f t="shared" si="7"/>
        <v>12819.243531592814</v>
      </c>
      <c r="T89" s="416"/>
      <c r="U89" s="433">
        <v>1254300</v>
      </c>
      <c r="V89" s="416"/>
      <c r="W89" s="416"/>
      <c r="X89" s="416"/>
      <c r="Y89" s="416"/>
      <c r="Z89" s="416"/>
      <c r="AA89" s="416"/>
      <c r="AB89" s="416"/>
      <c r="AC89" s="416"/>
      <c r="AD89" s="416"/>
      <c r="AE89" s="416"/>
      <c r="AF89" s="416"/>
      <c r="AG89" s="416"/>
      <c r="AH89" s="416"/>
      <c r="AI89" s="416"/>
      <c r="AJ89" s="416"/>
      <c r="AK89" s="416"/>
      <c r="AL89" s="416"/>
      <c r="AM89" s="416"/>
      <c r="AN89" s="416"/>
      <c r="AO89" s="416"/>
      <c r="AP89" s="416"/>
      <c r="AQ89" s="416"/>
      <c r="AR89" s="416"/>
      <c r="AS89" s="416"/>
      <c r="AT89" s="416"/>
      <c r="AU89" s="416"/>
      <c r="AV89" s="416"/>
      <c r="AW89" s="416"/>
      <c r="AX89" s="416"/>
      <c r="AY89" s="416"/>
      <c r="AZ89" s="416"/>
      <c r="BA89" s="416"/>
      <c r="BB89" s="416"/>
      <c r="BC89" s="416"/>
      <c r="BD89" s="416"/>
      <c r="BE89" s="416"/>
      <c r="BF89" s="416"/>
      <c r="BG89" s="416"/>
      <c r="BH89" s="416"/>
      <c r="BI89" s="416"/>
      <c r="BJ89" s="416"/>
      <c r="BK89" s="416"/>
      <c r="BL89" s="416"/>
      <c r="BM89" s="416"/>
      <c r="BN89" s="416"/>
    </row>
    <row r="90" spans="1:66" s="3" customFormat="1" ht="30" customHeight="1">
      <c r="A90" s="90">
        <v>8102</v>
      </c>
      <c r="B90" s="420" t="s">
        <v>411</v>
      </c>
      <c r="C90" s="45">
        <v>0</v>
      </c>
      <c r="D90" s="30">
        <v>0</v>
      </c>
      <c r="E90" s="30">
        <v>0</v>
      </c>
      <c r="F90" s="33">
        <v>0</v>
      </c>
      <c r="G90" s="34">
        <v>0</v>
      </c>
      <c r="H90" s="27">
        <v>0</v>
      </c>
      <c r="I90" s="29">
        <v>0</v>
      </c>
      <c r="J90" s="396">
        <v>-3221980.2064637588</v>
      </c>
      <c r="K90" s="448"/>
      <c r="L90" s="35">
        <v>307</v>
      </c>
      <c r="M90" s="27">
        <v>1135</v>
      </c>
      <c r="N90" s="27">
        <v>149449</v>
      </c>
      <c r="O90" s="33">
        <v>1020</v>
      </c>
      <c r="P90" s="35">
        <f t="shared" si="4"/>
        <v>10495.049532455241</v>
      </c>
      <c r="Q90" s="27">
        <f t="shared" si="5"/>
        <v>2838.7490805848097</v>
      </c>
      <c r="R90" s="27">
        <f t="shared" si="6"/>
        <v>21.559061662933569</v>
      </c>
      <c r="S90" s="33">
        <f t="shared" si="7"/>
        <v>3158.8041239840773</v>
      </c>
      <c r="T90" s="416"/>
      <c r="U90" s="433"/>
      <c r="V90" s="416"/>
      <c r="W90" s="416"/>
      <c r="X90" s="416"/>
      <c r="Y90" s="416"/>
      <c r="Z90" s="416"/>
      <c r="AA90" s="416"/>
      <c r="AB90" s="416"/>
      <c r="AC90" s="416"/>
      <c r="AD90" s="416"/>
      <c r="AE90" s="416"/>
      <c r="AF90" s="416"/>
      <c r="AG90" s="416"/>
      <c r="AH90" s="416"/>
      <c r="AI90" s="416"/>
      <c r="AJ90" s="416"/>
      <c r="AK90" s="416"/>
      <c r="AL90" s="416"/>
      <c r="AM90" s="416"/>
      <c r="AN90" s="416"/>
      <c r="AO90" s="416"/>
      <c r="AP90" s="416"/>
      <c r="AQ90" s="416"/>
      <c r="AR90" s="416"/>
      <c r="AS90" s="416"/>
      <c r="AT90" s="416"/>
      <c r="AU90" s="416"/>
      <c r="AV90" s="416"/>
      <c r="AW90" s="416"/>
      <c r="AX90" s="416"/>
      <c r="AY90" s="416"/>
      <c r="AZ90" s="416"/>
      <c r="BA90" s="416"/>
      <c r="BB90" s="416"/>
      <c r="BC90" s="416"/>
      <c r="BD90" s="416"/>
      <c r="BE90" s="416"/>
      <c r="BF90" s="416"/>
      <c r="BG90" s="416"/>
      <c r="BH90" s="416"/>
      <c r="BI90" s="416"/>
      <c r="BJ90" s="416"/>
      <c r="BK90" s="416"/>
      <c r="BL90" s="416"/>
      <c r="BM90" s="416"/>
      <c r="BN90" s="416"/>
    </row>
    <row r="91" spans="1:66" s="3" customFormat="1" ht="30" customHeight="1">
      <c r="A91" s="90">
        <v>9007</v>
      </c>
      <c r="B91" s="420" t="s">
        <v>4</v>
      </c>
      <c r="C91" s="45">
        <v>25266000</v>
      </c>
      <c r="D91" s="30">
        <v>24227300</v>
      </c>
      <c r="E91" s="30">
        <v>592400</v>
      </c>
      <c r="F91" s="33">
        <v>50085700</v>
      </c>
      <c r="G91" s="34">
        <v>1523</v>
      </c>
      <c r="H91" s="27">
        <v>1319000</v>
      </c>
      <c r="I91" s="29">
        <v>1320523</v>
      </c>
      <c r="J91" s="396">
        <v>-48765177</v>
      </c>
      <c r="K91" s="448"/>
      <c r="L91" s="35">
        <v>93</v>
      </c>
      <c r="M91" s="27">
        <v>158774</v>
      </c>
      <c r="N91" s="27">
        <v>149449</v>
      </c>
      <c r="O91" s="33">
        <v>553</v>
      </c>
      <c r="P91" s="35">
        <f t="shared" si="4"/>
        <v>524356.74193548388</v>
      </c>
      <c r="Q91" s="27">
        <f t="shared" si="5"/>
        <v>307.13578419640493</v>
      </c>
      <c r="R91" s="27">
        <f t="shared" si="6"/>
        <v>326.2997878875068</v>
      </c>
      <c r="S91" s="33">
        <f t="shared" si="7"/>
        <v>88182.960216998195</v>
      </c>
      <c r="T91" s="416"/>
      <c r="U91" s="433">
        <v>25064865</v>
      </c>
      <c r="V91" s="416"/>
      <c r="W91" s="416"/>
      <c r="X91" s="416"/>
      <c r="Y91" s="416"/>
      <c r="Z91" s="416"/>
      <c r="AA91" s="416"/>
      <c r="AB91" s="416"/>
      <c r="AC91" s="416"/>
      <c r="AD91" s="416"/>
      <c r="AE91" s="416"/>
      <c r="AF91" s="416"/>
      <c r="AG91" s="416"/>
      <c r="AH91" s="416"/>
      <c r="AI91" s="416"/>
      <c r="AJ91" s="416"/>
      <c r="AK91" s="416"/>
      <c r="AL91" s="416"/>
      <c r="AM91" s="416"/>
      <c r="AN91" s="416"/>
      <c r="AO91" s="416"/>
      <c r="AP91" s="416"/>
      <c r="AQ91" s="416"/>
      <c r="AR91" s="416"/>
      <c r="AS91" s="416"/>
      <c r="AT91" s="416"/>
      <c r="AU91" s="416"/>
      <c r="AV91" s="416"/>
      <c r="AW91" s="416"/>
      <c r="AX91" s="416"/>
      <c r="AY91" s="416"/>
      <c r="AZ91" s="416"/>
      <c r="BA91" s="416"/>
      <c r="BB91" s="416"/>
      <c r="BC91" s="416"/>
      <c r="BD91" s="416"/>
      <c r="BE91" s="416"/>
      <c r="BF91" s="416"/>
      <c r="BG91" s="416"/>
      <c r="BH91" s="416"/>
      <c r="BI91" s="416"/>
      <c r="BJ91" s="416"/>
      <c r="BK91" s="416"/>
      <c r="BL91" s="416"/>
      <c r="BM91" s="416"/>
      <c r="BN91" s="416"/>
    </row>
    <row r="92" spans="1:66" s="3" customFormat="1" ht="30" customHeight="1">
      <c r="A92" s="90">
        <v>8094</v>
      </c>
      <c r="B92" s="420" t="s">
        <v>412</v>
      </c>
      <c r="C92" s="45">
        <v>0</v>
      </c>
      <c r="D92" s="30">
        <v>0</v>
      </c>
      <c r="E92" s="30">
        <v>0</v>
      </c>
      <c r="F92" s="33">
        <v>0</v>
      </c>
      <c r="G92" s="34">
        <v>0</v>
      </c>
      <c r="H92" s="27">
        <v>0</v>
      </c>
      <c r="I92" s="29">
        <v>0</v>
      </c>
      <c r="J92" s="396">
        <v>-3162438.3187951054</v>
      </c>
      <c r="K92" s="448"/>
      <c r="L92" s="35">
        <v>73</v>
      </c>
      <c r="M92" s="27">
        <v>10608</v>
      </c>
      <c r="N92" s="27">
        <v>149449</v>
      </c>
      <c r="O92" s="33">
        <v>800</v>
      </c>
      <c r="P92" s="35">
        <f t="shared" si="4"/>
        <v>43321.072860206921</v>
      </c>
      <c r="Q92" s="27">
        <f t="shared" si="5"/>
        <v>298.11824272201221</v>
      </c>
      <c r="R92" s="27">
        <f t="shared" si="6"/>
        <v>21.160652254582537</v>
      </c>
      <c r="S92" s="33">
        <f t="shared" si="7"/>
        <v>3953.0478984938818</v>
      </c>
      <c r="T92" s="416"/>
      <c r="U92" s="433"/>
      <c r="V92" s="416"/>
      <c r="W92" s="416"/>
      <c r="X92" s="416"/>
      <c r="Y92" s="416"/>
      <c r="Z92" s="416"/>
      <c r="AA92" s="416"/>
      <c r="AB92" s="416"/>
      <c r="AC92" s="416"/>
      <c r="AD92" s="416"/>
      <c r="AE92" s="416"/>
      <c r="AF92" s="416"/>
      <c r="AG92" s="416"/>
      <c r="AH92" s="416"/>
      <c r="AI92" s="416"/>
      <c r="AJ92" s="416"/>
      <c r="AK92" s="416"/>
      <c r="AL92" s="416"/>
      <c r="AM92" s="416"/>
      <c r="AN92" s="416"/>
      <c r="AO92" s="416"/>
      <c r="AP92" s="416"/>
      <c r="AQ92" s="416"/>
      <c r="AR92" s="416"/>
      <c r="AS92" s="416"/>
      <c r="AT92" s="416"/>
      <c r="AU92" s="416"/>
      <c r="AV92" s="416"/>
      <c r="AW92" s="416"/>
      <c r="AX92" s="416"/>
      <c r="AY92" s="416"/>
      <c r="AZ92" s="416"/>
      <c r="BA92" s="416"/>
      <c r="BB92" s="416"/>
      <c r="BC92" s="416"/>
      <c r="BD92" s="416"/>
      <c r="BE92" s="416"/>
      <c r="BF92" s="416"/>
      <c r="BG92" s="416"/>
      <c r="BH92" s="416"/>
      <c r="BI92" s="416"/>
      <c r="BJ92" s="416"/>
      <c r="BK92" s="416"/>
      <c r="BL92" s="416"/>
      <c r="BM92" s="416"/>
      <c r="BN92" s="416"/>
    </row>
    <row r="93" spans="1:66" s="3" customFormat="1" ht="30" customHeight="1">
      <c r="A93" s="90">
        <v>9006</v>
      </c>
      <c r="B93" s="48" t="s">
        <v>13</v>
      </c>
      <c r="C93" s="45">
        <v>20370020</v>
      </c>
      <c r="D93" s="30">
        <v>6609475</v>
      </c>
      <c r="E93" s="30">
        <v>4773493.7381404173</v>
      </c>
      <c r="F93" s="33">
        <v>31752988.738140419</v>
      </c>
      <c r="G93" s="34">
        <v>308375</v>
      </c>
      <c r="H93" s="27">
        <v>966601</v>
      </c>
      <c r="I93" s="29">
        <v>1274976</v>
      </c>
      <c r="J93" s="396">
        <v>-30478012.738140419</v>
      </c>
      <c r="K93" s="448"/>
      <c r="L93" s="35">
        <v>359</v>
      </c>
      <c r="M93" s="27">
        <v>78613</v>
      </c>
      <c r="N93" s="27">
        <v>149449</v>
      </c>
      <c r="O93" s="33">
        <v>571.08000000000004</v>
      </c>
      <c r="P93" s="35">
        <f t="shared" si="4"/>
        <v>84896.971415432927</v>
      </c>
      <c r="Q93" s="27">
        <f t="shared" si="5"/>
        <v>387.69685342297606</v>
      </c>
      <c r="R93" s="27">
        <f t="shared" si="6"/>
        <v>203.93587603891908</v>
      </c>
      <c r="S93" s="33">
        <f t="shared" si="7"/>
        <v>53369.077428977405</v>
      </c>
      <c r="T93" s="416"/>
      <c r="U93" s="433">
        <v>0</v>
      </c>
      <c r="V93" s="416"/>
      <c r="W93" s="416"/>
      <c r="X93" s="416"/>
      <c r="Y93" s="416"/>
      <c r="Z93" s="416"/>
      <c r="AA93" s="416"/>
      <c r="AB93" s="416"/>
      <c r="AC93" s="416"/>
      <c r="AD93" s="416"/>
      <c r="AE93" s="416"/>
      <c r="AF93" s="416"/>
      <c r="AG93" s="416"/>
      <c r="AH93" s="416"/>
      <c r="AI93" s="416"/>
      <c r="AJ93" s="416"/>
      <c r="AK93" s="416"/>
      <c r="AL93" s="416"/>
      <c r="AM93" s="416"/>
      <c r="AN93" s="416"/>
      <c r="AO93" s="416"/>
      <c r="AP93" s="416"/>
      <c r="AQ93" s="416"/>
      <c r="AR93" s="416"/>
      <c r="AS93" s="416"/>
      <c r="AT93" s="416"/>
      <c r="AU93" s="416"/>
      <c r="AV93" s="416"/>
      <c r="AW93" s="416"/>
      <c r="AX93" s="416"/>
      <c r="AY93" s="416"/>
      <c r="AZ93" s="416"/>
      <c r="BA93" s="416"/>
      <c r="BB93" s="416"/>
      <c r="BC93" s="416"/>
      <c r="BD93" s="416"/>
      <c r="BE93" s="416"/>
      <c r="BF93" s="416"/>
      <c r="BG93" s="416"/>
      <c r="BH93" s="416"/>
      <c r="BI93" s="416"/>
      <c r="BJ93" s="416"/>
      <c r="BK93" s="416"/>
      <c r="BL93" s="416"/>
      <c r="BM93" s="416"/>
      <c r="BN93" s="416"/>
    </row>
    <row r="94" spans="1:66" s="3" customFormat="1" ht="30" customHeight="1">
      <c r="A94" s="90">
        <v>9005</v>
      </c>
      <c r="B94" s="48" t="s">
        <v>413</v>
      </c>
      <c r="C94" s="45">
        <v>5994000</v>
      </c>
      <c r="D94" s="30">
        <v>1303448</v>
      </c>
      <c r="E94" s="30">
        <v>0</v>
      </c>
      <c r="F94" s="33">
        <v>7297448</v>
      </c>
      <c r="G94" s="34">
        <v>5050</v>
      </c>
      <c r="H94" s="27">
        <v>0</v>
      </c>
      <c r="I94" s="29">
        <v>5050</v>
      </c>
      <c r="J94" s="396">
        <v>-7292398</v>
      </c>
      <c r="K94" s="448"/>
      <c r="L94" s="35">
        <v>157</v>
      </c>
      <c r="M94" s="27">
        <v>110</v>
      </c>
      <c r="N94" s="27">
        <v>149449</v>
      </c>
      <c r="O94" s="33">
        <v>271.15999999999997</v>
      </c>
      <c r="P94" s="35">
        <f t="shared" si="4"/>
        <v>46448.394904458597</v>
      </c>
      <c r="Q94" s="27">
        <f t="shared" si="5"/>
        <v>66294.527272727268</v>
      </c>
      <c r="R94" s="27">
        <f t="shared" si="6"/>
        <v>48.795227803464726</v>
      </c>
      <c r="S94" s="33">
        <f t="shared" si="7"/>
        <v>26893.339725623253</v>
      </c>
      <c r="T94" s="416"/>
      <c r="U94" s="433">
        <v>0</v>
      </c>
      <c r="V94" s="416"/>
      <c r="W94" s="416"/>
      <c r="X94" s="416"/>
      <c r="Y94" s="416"/>
      <c r="Z94" s="416"/>
      <c r="AA94" s="416"/>
      <c r="AB94" s="416"/>
      <c r="AC94" s="416"/>
      <c r="AD94" s="416"/>
      <c r="AE94" s="416"/>
      <c r="AF94" s="416"/>
      <c r="AG94" s="416"/>
      <c r="AH94" s="416"/>
      <c r="AI94" s="416"/>
      <c r="AJ94" s="416"/>
      <c r="AK94" s="416"/>
      <c r="AL94" s="416"/>
      <c r="AM94" s="416"/>
      <c r="AN94" s="416"/>
      <c r="AO94" s="416"/>
      <c r="AP94" s="416"/>
      <c r="AQ94" s="416"/>
      <c r="AR94" s="416"/>
      <c r="AS94" s="416"/>
      <c r="AT94" s="416"/>
      <c r="AU94" s="416"/>
      <c r="AV94" s="416"/>
      <c r="AW94" s="416"/>
      <c r="AX94" s="416"/>
      <c r="AY94" s="416"/>
      <c r="AZ94" s="416"/>
      <c r="BA94" s="416"/>
      <c r="BB94" s="416"/>
      <c r="BC94" s="416"/>
      <c r="BD94" s="416"/>
      <c r="BE94" s="416"/>
      <c r="BF94" s="416"/>
      <c r="BG94" s="416"/>
      <c r="BH94" s="416"/>
      <c r="BI94" s="416"/>
      <c r="BJ94" s="416"/>
      <c r="BK94" s="416"/>
      <c r="BL94" s="416"/>
      <c r="BM94" s="416"/>
      <c r="BN94" s="416"/>
    </row>
    <row r="95" spans="1:66" s="3" customFormat="1" ht="30" customHeight="1">
      <c r="A95" s="90">
        <v>10001</v>
      </c>
      <c r="B95" s="48" t="s">
        <v>414</v>
      </c>
      <c r="C95" s="45">
        <v>18486000</v>
      </c>
      <c r="D95" s="30">
        <v>811690</v>
      </c>
      <c r="E95" s="30">
        <v>13243851.063829787</v>
      </c>
      <c r="F95" s="33">
        <v>32541541.063829787</v>
      </c>
      <c r="G95" s="34">
        <v>761421</v>
      </c>
      <c r="H95" s="27">
        <v>2044000</v>
      </c>
      <c r="I95" s="29">
        <v>2805421</v>
      </c>
      <c r="J95" s="396">
        <v>-29736120.063829787</v>
      </c>
      <c r="K95" s="448"/>
      <c r="L95" s="35">
        <v>342</v>
      </c>
      <c r="M95" s="27">
        <v>247875</v>
      </c>
      <c r="N95" s="27">
        <v>149449</v>
      </c>
      <c r="O95" s="33">
        <v>2970.4700000000003</v>
      </c>
      <c r="P95" s="35">
        <f t="shared" si="4"/>
        <v>86947.719484882415</v>
      </c>
      <c r="Q95" s="27">
        <f t="shared" si="5"/>
        <v>119.96417574918723</v>
      </c>
      <c r="R95" s="27">
        <f t="shared" si="6"/>
        <v>198.97168976593881</v>
      </c>
      <c r="S95" s="33">
        <f t="shared" si="7"/>
        <v>10010.577472194564</v>
      </c>
      <c r="T95" s="416"/>
      <c r="U95" s="433">
        <v>79387230</v>
      </c>
      <c r="V95" s="416"/>
      <c r="W95" s="416"/>
      <c r="X95" s="416"/>
      <c r="Y95" s="416"/>
      <c r="Z95" s="416"/>
      <c r="AA95" s="416"/>
      <c r="AB95" s="416"/>
      <c r="AC95" s="416"/>
      <c r="AD95" s="416"/>
      <c r="AE95" s="416"/>
      <c r="AF95" s="416"/>
      <c r="AG95" s="416"/>
      <c r="AH95" s="416"/>
      <c r="AI95" s="416"/>
      <c r="AJ95" s="416"/>
      <c r="AK95" s="416"/>
      <c r="AL95" s="416"/>
      <c r="AM95" s="416"/>
      <c r="AN95" s="416"/>
      <c r="AO95" s="416"/>
      <c r="AP95" s="416"/>
      <c r="AQ95" s="416"/>
      <c r="AR95" s="416"/>
      <c r="AS95" s="416"/>
      <c r="AT95" s="416"/>
      <c r="AU95" s="416"/>
      <c r="AV95" s="416"/>
      <c r="AW95" s="416"/>
      <c r="AX95" s="416"/>
      <c r="AY95" s="416"/>
      <c r="AZ95" s="416"/>
      <c r="BA95" s="416"/>
      <c r="BB95" s="416"/>
      <c r="BC95" s="416"/>
      <c r="BD95" s="416"/>
      <c r="BE95" s="416"/>
      <c r="BF95" s="416"/>
      <c r="BG95" s="416"/>
      <c r="BH95" s="416"/>
      <c r="BI95" s="416"/>
      <c r="BJ95" s="416"/>
      <c r="BK95" s="416"/>
      <c r="BL95" s="416"/>
      <c r="BM95" s="416"/>
      <c r="BN95" s="416"/>
    </row>
    <row r="96" spans="1:66" s="3" customFormat="1" ht="30" customHeight="1">
      <c r="A96" s="90">
        <v>10006</v>
      </c>
      <c r="B96" s="48" t="s">
        <v>302</v>
      </c>
      <c r="C96" s="45">
        <v>78396000</v>
      </c>
      <c r="D96" s="30">
        <v>6879000</v>
      </c>
      <c r="E96" s="30">
        <v>32999957.44680851</v>
      </c>
      <c r="F96" s="33">
        <v>118274957.44680852</v>
      </c>
      <c r="G96" s="34">
        <v>0</v>
      </c>
      <c r="H96" s="27">
        <v>6879000</v>
      </c>
      <c r="I96" s="29">
        <v>6879000</v>
      </c>
      <c r="J96" s="396">
        <v>-111395957.44680852</v>
      </c>
      <c r="K96" s="448"/>
      <c r="L96" s="35">
        <v>315</v>
      </c>
      <c r="M96" s="27">
        <v>180757</v>
      </c>
      <c r="N96" s="27">
        <v>149449</v>
      </c>
      <c r="O96" s="33">
        <v>2861</v>
      </c>
      <c r="P96" s="35">
        <f t="shared" si="4"/>
        <v>353637.96014859847</v>
      </c>
      <c r="Q96" s="27">
        <f t="shared" si="5"/>
        <v>616.27465296950334</v>
      </c>
      <c r="R96" s="27">
        <f t="shared" si="6"/>
        <v>745.37773720003827</v>
      </c>
      <c r="S96" s="33">
        <f t="shared" si="7"/>
        <v>38936.021477388509</v>
      </c>
      <c r="T96" s="416"/>
      <c r="U96" s="433">
        <v>56483120</v>
      </c>
      <c r="V96" s="416"/>
      <c r="W96" s="416"/>
      <c r="X96" s="416"/>
      <c r="Y96" s="416"/>
      <c r="Z96" s="416"/>
      <c r="AA96" s="416"/>
      <c r="AB96" s="416"/>
      <c r="AC96" s="416"/>
      <c r="AD96" s="416"/>
      <c r="AE96" s="416"/>
      <c r="AF96" s="416"/>
      <c r="AG96" s="416"/>
      <c r="AH96" s="416"/>
      <c r="AI96" s="416"/>
      <c r="AJ96" s="416"/>
      <c r="AK96" s="416"/>
      <c r="AL96" s="416"/>
      <c r="AM96" s="416"/>
      <c r="AN96" s="416"/>
      <c r="AO96" s="416"/>
      <c r="AP96" s="416"/>
      <c r="AQ96" s="416"/>
      <c r="AR96" s="416"/>
      <c r="AS96" s="416"/>
      <c r="AT96" s="416"/>
      <c r="AU96" s="416"/>
      <c r="AV96" s="416"/>
      <c r="AW96" s="416"/>
      <c r="AX96" s="416"/>
      <c r="AY96" s="416"/>
      <c r="AZ96" s="416"/>
      <c r="BA96" s="416"/>
      <c r="BB96" s="416"/>
      <c r="BC96" s="416"/>
      <c r="BD96" s="416"/>
      <c r="BE96" s="416"/>
      <c r="BF96" s="416"/>
      <c r="BG96" s="416"/>
      <c r="BH96" s="416"/>
      <c r="BI96" s="416"/>
      <c r="BJ96" s="416"/>
      <c r="BK96" s="416"/>
      <c r="BL96" s="416"/>
      <c r="BM96" s="416"/>
      <c r="BN96" s="416"/>
    </row>
    <row r="97" spans="1:66" s="3" customFormat="1" ht="30" customHeight="1">
      <c r="A97" s="90">
        <v>10002</v>
      </c>
      <c r="B97" s="48" t="s">
        <v>106</v>
      </c>
      <c r="C97" s="45">
        <v>43399402</v>
      </c>
      <c r="D97" s="30">
        <v>7231720</v>
      </c>
      <c r="E97" s="30">
        <v>2726440.789473684</v>
      </c>
      <c r="F97" s="33">
        <v>53357562.789473683</v>
      </c>
      <c r="G97" s="34">
        <v>1678600</v>
      </c>
      <c r="H97" s="27">
        <v>5138706</v>
      </c>
      <c r="I97" s="29">
        <v>6817306</v>
      </c>
      <c r="J97" s="396">
        <v>-46540256.789473683</v>
      </c>
      <c r="K97" s="448"/>
      <c r="L97" s="35">
        <v>341</v>
      </c>
      <c r="M97" s="27">
        <v>280561</v>
      </c>
      <c r="N97" s="27">
        <v>149449</v>
      </c>
      <c r="O97" s="33">
        <v>2142.2500000000005</v>
      </c>
      <c r="P97" s="35">
        <f t="shared" si="4"/>
        <v>136481.6914647322</v>
      </c>
      <c r="Q97" s="27">
        <f t="shared" si="5"/>
        <v>165.88284469143497</v>
      </c>
      <c r="R97" s="27">
        <f t="shared" si="6"/>
        <v>311.41229977767455</v>
      </c>
      <c r="S97" s="33">
        <f t="shared" si="7"/>
        <v>21724.941901959937</v>
      </c>
      <c r="T97" s="416"/>
      <c r="U97" s="433">
        <v>91884390</v>
      </c>
      <c r="V97" s="416"/>
      <c r="W97" s="416"/>
      <c r="X97" s="416"/>
      <c r="Y97" s="416"/>
      <c r="Z97" s="416"/>
      <c r="AA97" s="416"/>
      <c r="AB97" s="416"/>
      <c r="AC97" s="416"/>
      <c r="AD97" s="416"/>
      <c r="AE97" s="416"/>
      <c r="AF97" s="416"/>
      <c r="AG97" s="416"/>
      <c r="AH97" s="416"/>
      <c r="AI97" s="416"/>
      <c r="AJ97" s="416"/>
      <c r="AK97" s="416"/>
      <c r="AL97" s="416"/>
      <c r="AM97" s="416"/>
      <c r="AN97" s="416"/>
      <c r="AO97" s="416"/>
      <c r="AP97" s="416"/>
      <c r="AQ97" s="416"/>
      <c r="AR97" s="416"/>
      <c r="AS97" s="416"/>
      <c r="AT97" s="416"/>
      <c r="AU97" s="416"/>
      <c r="AV97" s="416"/>
      <c r="AW97" s="416"/>
      <c r="AX97" s="416"/>
      <c r="AY97" s="416"/>
      <c r="AZ97" s="416"/>
      <c r="BA97" s="416"/>
      <c r="BB97" s="416"/>
      <c r="BC97" s="416"/>
      <c r="BD97" s="416"/>
      <c r="BE97" s="416"/>
      <c r="BF97" s="416"/>
      <c r="BG97" s="416"/>
      <c r="BH97" s="416"/>
      <c r="BI97" s="416"/>
      <c r="BJ97" s="416"/>
      <c r="BK97" s="416"/>
      <c r="BL97" s="416"/>
      <c r="BM97" s="416"/>
      <c r="BN97" s="416"/>
    </row>
    <row r="98" spans="1:66" s="3" customFormat="1" ht="30" customHeight="1">
      <c r="A98" s="90">
        <v>10007</v>
      </c>
      <c r="B98" s="48" t="s">
        <v>2</v>
      </c>
      <c r="C98" s="45">
        <v>56508000</v>
      </c>
      <c r="D98" s="30">
        <v>10639744</v>
      </c>
      <c r="E98" s="30">
        <v>13776702.127659574</v>
      </c>
      <c r="F98" s="33">
        <v>80924446.127659574</v>
      </c>
      <c r="G98" s="34">
        <v>1204500</v>
      </c>
      <c r="H98" s="27">
        <v>3895571</v>
      </c>
      <c r="I98" s="29">
        <v>5100071</v>
      </c>
      <c r="J98" s="396">
        <v>-75824375.127659574</v>
      </c>
      <c r="K98" s="448"/>
      <c r="L98" s="35">
        <v>315</v>
      </c>
      <c r="M98" s="27">
        <v>136934</v>
      </c>
      <c r="N98" s="27">
        <v>149449</v>
      </c>
      <c r="O98" s="33">
        <v>1337.58</v>
      </c>
      <c r="P98" s="35">
        <f t="shared" si="4"/>
        <v>240712.30199257008</v>
      </c>
      <c r="Q98" s="27">
        <f t="shared" si="5"/>
        <v>553.72935229862253</v>
      </c>
      <c r="R98" s="27">
        <f t="shared" si="6"/>
        <v>507.35953487584106</v>
      </c>
      <c r="S98" s="33">
        <f t="shared" si="7"/>
        <v>56687.730922755705</v>
      </c>
      <c r="T98" s="416"/>
      <c r="U98" s="433">
        <v>38911878</v>
      </c>
      <c r="V98" s="416"/>
      <c r="W98" s="416"/>
      <c r="X98" s="416"/>
      <c r="Y98" s="416"/>
      <c r="Z98" s="416"/>
      <c r="AA98" s="416"/>
      <c r="AB98" s="416"/>
      <c r="AC98" s="416"/>
      <c r="AD98" s="416"/>
      <c r="AE98" s="416"/>
      <c r="AF98" s="416"/>
      <c r="AG98" s="416"/>
      <c r="AH98" s="416"/>
      <c r="AI98" s="416"/>
      <c r="AJ98" s="416"/>
      <c r="AK98" s="416"/>
      <c r="AL98" s="416"/>
      <c r="AM98" s="416"/>
      <c r="AN98" s="416"/>
      <c r="AO98" s="416"/>
      <c r="AP98" s="416"/>
      <c r="AQ98" s="416"/>
      <c r="AR98" s="416"/>
      <c r="AS98" s="416"/>
      <c r="AT98" s="416"/>
      <c r="AU98" s="416"/>
      <c r="AV98" s="416"/>
      <c r="AW98" s="416"/>
      <c r="AX98" s="416"/>
      <c r="AY98" s="416"/>
      <c r="AZ98" s="416"/>
      <c r="BA98" s="416"/>
      <c r="BB98" s="416"/>
      <c r="BC98" s="416"/>
      <c r="BD98" s="416"/>
      <c r="BE98" s="416"/>
      <c r="BF98" s="416"/>
      <c r="BG98" s="416"/>
      <c r="BH98" s="416"/>
      <c r="BI98" s="416"/>
      <c r="BJ98" s="416"/>
      <c r="BK98" s="416"/>
      <c r="BL98" s="416"/>
      <c r="BM98" s="416"/>
      <c r="BN98" s="416"/>
    </row>
    <row r="99" spans="1:66" s="3" customFormat="1" ht="30" customHeight="1">
      <c r="A99" s="90">
        <v>10003</v>
      </c>
      <c r="B99" s="48" t="s">
        <v>301</v>
      </c>
      <c r="C99" s="45">
        <v>2446000</v>
      </c>
      <c r="D99" s="30">
        <v>2057500</v>
      </c>
      <c r="E99" s="30">
        <v>2033085.1063829786</v>
      </c>
      <c r="F99" s="33">
        <v>6536585.1063829791</v>
      </c>
      <c r="G99" s="34">
        <v>0</v>
      </c>
      <c r="H99" s="27">
        <v>853</v>
      </c>
      <c r="I99" s="29">
        <v>853</v>
      </c>
      <c r="J99" s="396">
        <v>-6535732.1063829791</v>
      </c>
      <c r="K99" s="448"/>
      <c r="L99" s="35">
        <v>359</v>
      </c>
      <c r="M99" s="27">
        <v>26883</v>
      </c>
      <c r="N99" s="27">
        <v>149449</v>
      </c>
      <c r="O99" s="33">
        <v>210</v>
      </c>
      <c r="P99" s="35">
        <f t="shared" si="4"/>
        <v>18205.381911930304</v>
      </c>
      <c r="Q99" s="27">
        <f t="shared" si="5"/>
        <v>243.11766195673769</v>
      </c>
      <c r="R99" s="27">
        <f t="shared" si="6"/>
        <v>43.732190288211889</v>
      </c>
      <c r="S99" s="33">
        <f t="shared" si="7"/>
        <v>31122.53383991895</v>
      </c>
      <c r="T99" s="416"/>
      <c r="U99" s="433">
        <v>7579630</v>
      </c>
      <c r="V99" s="416"/>
      <c r="W99" s="416"/>
      <c r="X99" s="416"/>
      <c r="Y99" s="416"/>
      <c r="Z99" s="416"/>
      <c r="AA99" s="416"/>
      <c r="AB99" s="416"/>
      <c r="AC99" s="416"/>
      <c r="AD99" s="416"/>
      <c r="AE99" s="416"/>
      <c r="AF99" s="416"/>
      <c r="AG99" s="416"/>
      <c r="AH99" s="416"/>
      <c r="AI99" s="416"/>
      <c r="AJ99" s="416"/>
      <c r="AK99" s="416"/>
      <c r="AL99" s="416"/>
      <c r="AM99" s="416"/>
      <c r="AN99" s="416"/>
      <c r="AO99" s="416"/>
      <c r="AP99" s="416"/>
      <c r="AQ99" s="416"/>
      <c r="AR99" s="416"/>
      <c r="AS99" s="416"/>
      <c r="AT99" s="416"/>
      <c r="AU99" s="416"/>
      <c r="AV99" s="416"/>
      <c r="AW99" s="416"/>
      <c r="AX99" s="416"/>
      <c r="AY99" s="416"/>
      <c r="AZ99" s="416"/>
      <c r="BA99" s="416"/>
      <c r="BB99" s="416"/>
      <c r="BC99" s="416"/>
      <c r="BD99" s="416"/>
      <c r="BE99" s="416"/>
      <c r="BF99" s="416"/>
      <c r="BG99" s="416"/>
      <c r="BH99" s="416"/>
      <c r="BI99" s="416"/>
      <c r="BJ99" s="416"/>
      <c r="BK99" s="416"/>
      <c r="BL99" s="416"/>
      <c r="BM99" s="416"/>
      <c r="BN99" s="416"/>
    </row>
    <row r="100" spans="1:66" s="3" customFormat="1" ht="30" customHeight="1">
      <c r="A100" s="90">
        <v>10012</v>
      </c>
      <c r="B100" s="48" t="s">
        <v>415</v>
      </c>
      <c r="C100" s="45">
        <v>1018000</v>
      </c>
      <c r="D100" s="30">
        <v>1421485</v>
      </c>
      <c r="E100" s="30">
        <v>711450</v>
      </c>
      <c r="F100" s="33">
        <v>3150935</v>
      </c>
      <c r="G100" s="34">
        <v>0</v>
      </c>
      <c r="H100" s="27">
        <v>0</v>
      </c>
      <c r="I100" s="29">
        <v>0</v>
      </c>
      <c r="J100" s="396">
        <v>-3150935</v>
      </c>
      <c r="K100" s="448"/>
      <c r="L100" s="35">
        <v>341</v>
      </c>
      <c r="M100" s="27">
        <v>5820</v>
      </c>
      <c r="N100" s="27">
        <v>149449</v>
      </c>
      <c r="O100" s="33">
        <v>198</v>
      </c>
      <c r="P100" s="35">
        <f t="shared" si="4"/>
        <v>9240.2785923753672</v>
      </c>
      <c r="Q100" s="27">
        <f t="shared" si="5"/>
        <v>541.39776632302403</v>
      </c>
      <c r="R100" s="27">
        <f t="shared" si="6"/>
        <v>21.083680720513353</v>
      </c>
      <c r="S100" s="33">
        <f t="shared" si="7"/>
        <v>15913.813131313131</v>
      </c>
      <c r="T100" s="416"/>
      <c r="U100" s="433">
        <v>862636</v>
      </c>
      <c r="V100" s="416"/>
      <c r="W100" s="416"/>
      <c r="X100" s="416"/>
      <c r="Y100" s="416"/>
      <c r="Z100" s="416"/>
      <c r="AA100" s="416"/>
      <c r="AB100" s="416"/>
      <c r="AC100" s="416"/>
      <c r="AD100" s="416"/>
      <c r="AE100" s="416"/>
      <c r="AF100" s="416"/>
      <c r="AG100" s="416"/>
      <c r="AH100" s="416"/>
      <c r="AI100" s="416"/>
      <c r="AJ100" s="416"/>
      <c r="AK100" s="416"/>
      <c r="AL100" s="416"/>
      <c r="AM100" s="416"/>
      <c r="AN100" s="416"/>
      <c r="AO100" s="416"/>
      <c r="AP100" s="416"/>
      <c r="AQ100" s="416"/>
      <c r="AR100" s="416"/>
      <c r="AS100" s="416"/>
      <c r="AT100" s="416"/>
      <c r="AU100" s="416"/>
      <c r="AV100" s="416"/>
      <c r="AW100" s="416"/>
      <c r="AX100" s="416"/>
      <c r="AY100" s="416"/>
      <c r="AZ100" s="416"/>
      <c r="BA100" s="416"/>
      <c r="BB100" s="416"/>
      <c r="BC100" s="416"/>
      <c r="BD100" s="416"/>
      <c r="BE100" s="416"/>
      <c r="BF100" s="416"/>
      <c r="BG100" s="416"/>
      <c r="BH100" s="416"/>
      <c r="BI100" s="416"/>
      <c r="BJ100" s="416"/>
      <c r="BK100" s="416"/>
      <c r="BL100" s="416"/>
      <c r="BM100" s="416"/>
      <c r="BN100" s="416"/>
    </row>
    <row r="101" spans="1:66" s="3" customFormat="1" ht="30" customHeight="1">
      <c r="A101" s="90">
        <v>12003</v>
      </c>
      <c r="B101" s="48" t="s">
        <v>416</v>
      </c>
      <c r="C101" s="45">
        <v>638402</v>
      </c>
      <c r="D101" s="30">
        <v>0</v>
      </c>
      <c r="E101" s="30">
        <v>22950967.741935484</v>
      </c>
      <c r="F101" s="33">
        <v>23589369.741935484</v>
      </c>
      <c r="G101" s="34">
        <v>0</v>
      </c>
      <c r="H101" s="27">
        <v>20951016</v>
      </c>
      <c r="I101" s="29">
        <v>20951016</v>
      </c>
      <c r="J101" s="396">
        <v>-2638353.7419354841</v>
      </c>
      <c r="K101" s="448"/>
      <c r="L101" s="35">
        <v>365</v>
      </c>
      <c r="M101" s="27">
        <v>0</v>
      </c>
      <c r="N101" s="27">
        <v>149449</v>
      </c>
      <c r="O101" s="33">
        <v>8810.4500000000007</v>
      </c>
      <c r="P101" s="35">
        <f t="shared" si="4"/>
        <v>7228.3664162616005</v>
      </c>
      <c r="Q101" s="27"/>
      <c r="R101" s="27">
        <f t="shared" si="6"/>
        <v>17.65387350825689</v>
      </c>
      <c r="S101" s="33">
        <f t="shared" si="7"/>
        <v>299.45731965285358</v>
      </c>
      <c r="T101" s="416"/>
      <c r="U101" s="433">
        <v>0</v>
      </c>
      <c r="V101" s="416"/>
      <c r="W101" s="416"/>
      <c r="X101" s="416"/>
      <c r="Y101" s="416"/>
      <c r="Z101" s="416"/>
      <c r="AA101" s="416"/>
      <c r="AB101" s="416"/>
      <c r="AC101" s="416"/>
      <c r="AD101" s="416"/>
      <c r="AE101" s="416"/>
      <c r="AF101" s="416"/>
      <c r="AG101" s="416"/>
      <c r="AH101" s="416"/>
      <c r="AI101" s="416"/>
      <c r="AJ101" s="416"/>
      <c r="AK101" s="416"/>
      <c r="AL101" s="416"/>
      <c r="AM101" s="416"/>
      <c r="AN101" s="416"/>
      <c r="AO101" s="416"/>
      <c r="AP101" s="416"/>
      <c r="AQ101" s="416"/>
      <c r="AR101" s="416"/>
      <c r="AS101" s="416"/>
      <c r="AT101" s="416"/>
      <c r="AU101" s="416"/>
      <c r="AV101" s="416"/>
      <c r="AW101" s="416"/>
      <c r="AX101" s="416"/>
      <c r="AY101" s="416"/>
      <c r="AZ101" s="416"/>
      <c r="BA101" s="416"/>
      <c r="BB101" s="416"/>
      <c r="BC101" s="416"/>
      <c r="BD101" s="416"/>
      <c r="BE101" s="416"/>
      <c r="BF101" s="416"/>
      <c r="BG101" s="416"/>
      <c r="BH101" s="416"/>
      <c r="BI101" s="416"/>
      <c r="BJ101" s="416"/>
      <c r="BK101" s="416"/>
      <c r="BL101" s="416"/>
      <c r="BM101" s="416"/>
      <c r="BN101" s="416"/>
    </row>
    <row r="102" spans="1:66" s="3" customFormat="1" ht="30" customHeight="1">
      <c r="A102" s="90">
        <v>12005</v>
      </c>
      <c r="B102" s="48" t="s">
        <v>306</v>
      </c>
      <c r="C102" s="45">
        <v>638402</v>
      </c>
      <c r="D102" s="30">
        <v>1293465</v>
      </c>
      <c r="E102" s="30">
        <v>0</v>
      </c>
      <c r="F102" s="33">
        <v>1931867</v>
      </c>
      <c r="G102" s="34">
        <v>0</v>
      </c>
      <c r="H102" s="27">
        <v>0</v>
      </c>
      <c r="I102" s="29">
        <v>0</v>
      </c>
      <c r="J102" s="396">
        <v>-1931867</v>
      </c>
      <c r="K102" s="448"/>
      <c r="L102" s="35">
        <v>365</v>
      </c>
      <c r="M102" s="27">
        <v>0</v>
      </c>
      <c r="N102" s="27">
        <v>149449</v>
      </c>
      <c r="O102" s="33">
        <v>2748.7300000000005</v>
      </c>
      <c r="P102" s="35">
        <f t="shared" si="4"/>
        <v>5292.7863013698634</v>
      </c>
      <c r="Q102" s="27"/>
      <c r="R102" s="27">
        <f t="shared" si="6"/>
        <v>12.926597033101594</v>
      </c>
      <c r="S102" s="33">
        <f t="shared" si="7"/>
        <v>702.82166673336405</v>
      </c>
      <c r="T102" s="416"/>
      <c r="U102" s="433">
        <v>0</v>
      </c>
      <c r="V102" s="416"/>
      <c r="W102" s="416"/>
      <c r="X102" s="416"/>
      <c r="Y102" s="416"/>
      <c r="Z102" s="416"/>
      <c r="AA102" s="416"/>
      <c r="AB102" s="416"/>
      <c r="AC102" s="416"/>
      <c r="AD102" s="416"/>
      <c r="AE102" s="416"/>
      <c r="AF102" s="416"/>
      <c r="AG102" s="416"/>
      <c r="AH102" s="416"/>
      <c r="AI102" s="416"/>
      <c r="AJ102" s="416"/>
      <c r="AK102" s="416"/>
      <c r="AL102" s="416"/>
      <c r="AM102" s="416"/>
      <c r="AN102" s="416"/>
      <c r="AO102" s="416"/>
      <c r="AP102" s="416"/>
      <c r="AQ102" s="416"/>
      <c r="AR102" s="416"/>
      <c r="AS102" s="416"/>
      <c r="AT102" s="416"/>
      <c r="AU102" s="416"/>
      <c r="AV102" s="416"/>
      <c r="AW102" s="416"/>
      <c r="AX102" s="416"/>
      <c r="AY102" s="416"/>
      <c r="AZ102" s="416"/>
      <c r="BA102" s="416"/>
      <c r="BB102" s="416"/>
      <c r="BC102" s="416"/>
      <c r="BD102" s="416"/>
      <c r="BE102" s="416"/>
      <c r="BF102" s="416"/>
      <c r="BG102" s="416"/>
      <c r="BH102" s="416"/>
      <c r="BI102" s="416"/>
      <c r="BJ102" s="416"/>
      <c r="BK102" s="416"/>
      <c r="BL102" s="416"/>
      <c r="BM102" s="416"/>
      <c r="BN102" s="416"/>
    </row>
    <row r="103" spans="1:66" s="3" customFormat="1" ht="30" customHeight="1">
      <c r="A103" s="90">
        <v>4015</v>
      </c>
      <c r="B103" s="49" t="s">
        <v>105</v>
      </c>
      <c r="C103" s="45">
        <v>638402</v>
      </c>
      <c r="D103" s="30">
        <v>196625</v>
      </c>
      <c r="E103" s="30">
        <v>0</v>
      </c>
      <c r="F103" s="33">
        <v>835027</v>
      </c>
      <c r="G103" s="34">
        <v>0</v>
      </c>
      <c r="H103" s="27">
        <v>0</v>
      </c>
      <c r="I103" s="29">
        <v>0</v>
      </c>
      <c r="J103" s="396">
        <v>-835027</v>
      </c>
      <c r="K103" s="448"/>
      <c r="L103" s="35">
        <v>365</v>
      </c>
      <c r="M103" s="27">
        <v>0</v>
      </c>
      <c r="N103" s="27">
        <v>149449</v>
      </c>
      <c r="O103" s="33">
        <v>2610</v>
      </c>
      <c r="P103" s="35">
        <f t="shared" si="4"/>
        <v>2287.7452054794521</v>
      </c>
      <c r="Q103" s="27"/>
      <c r="R103" s="27">
        <f t="shared" si="6"/>
        <v>5.5873709425958022</v>
      </c>
      <c r="S103" s="33">
        <f t="shared" si="7"/>
        <v>319.93371647509576</v>
      </c>
      <c r="T103" s="416"/>
      <c r="U103" s="433">
        <v>0</v>
      </c>
      <c r="V103" s="416"/>
      <c r="W103" s="416"/>
      <c r="X103" s="416"/>
      <c r="Y103" s="416"/>
      <c r="Z103" s="416"/>
      <c r="AA103" s="416"/>
      <c r="AB103" s="416"/>
      <c r="AC103" s="416"/>
      <c r="AD103" s="416"/>
      <c r="AE103" s="416"/>
      <c r="AF103" s="416"/>
      <c r="AG103" s="416"/>
      <c r="AH103" s="416"/>
      <c r="AI103" s="416"/>
      <c r="AJ103" s="416"/>
      <c r="AK103" s="416"/>
      <c r="AL103" s="416"/>
      <c r="AM103" s="416"/>
      <c r="AN103" s="416"/>
      <c r="AO103" s="416"/>
      <c r="AP103" s="416"/>
      <c r="AQ103" s="416"/>
      <c r="AR103" s="416"/>
      <c r="AS103" s="416"/>
      <c r="AT103" s="416"/>
      <c r="AU103" s="416"/>
      <c r="AV103" s="416"/>
      <c r="AW103" s="416"/>
      <c r="AX103" s="416"/>
      <c r="AY103" s="416"/>
      <c r="AZ103" s="416"/>
      <c r="BA103" s="416"/>
      <c r="BB103" s="416"/>
      <c r="BC103" s="416"/>
      <c r="BD103" s="416"/>
      <c r="BE103" s="416"/>
      <c r="BF103" s="416"/>
      <c r="BG103" s="416"/>
      <c r="BH103" s="416"/>
      <c r="BI103" s="416"/>
      <c r="BJ103" s="416"/>
      <c r="BK103" s="416"/>
      <c r="BL103" s="416"/>
      <c r="BM103" s="416"/>
      <c r="BN103" s="416"/>
    </row>
    <row r="104" spans="1:66" s="3" customFormat="1" ht="30" customHeight="1">
      <c r="A104" s="90">
        <v>11005</v>
      </c>
      <c r="B104" s="49" t="s">
        <v>304</v>
      </c>
      <c r="C104" s="45">
        <v>12378020</v>
      </c>
      <c r="D104" s="30">
        <v>12068582</v>
      </c>
      <c r="E104" s="30">
        <v>0</v>
      </c>
      <c r="F104" s="33">
        <v>24446602</v>
      </c>
      <c r="G104" s="34">
        <v>3146828</v>
      </c>
      <c r="H104" s="27">
        <v>848529</v>
      </c>
      <c r="I104" s="29">
        <v>3995357</v>
      </c>
      <c r="J104" s="396">
        <v>-20451245</v>
      </c>
      <c r="K104" s="448"/>
      <c r="L104" s="35">
        <v>346</v>
      </c>
      <c r="M104" s="27">
        <v>18209</v>
      </c>
      <c r="N104" s="27">
        <v>149449</v>
      </c>
      <c r="O104" s="33">
        <v>2188.6289000000002</v>
      </c>
      <c r="P104" s="35">
        <f t="shared" si="4"/>
        <v>59107.644508670521</v>
      </c>
      <c r="Q104" s="27">
        <f t="shared" si="5"/>
        <v>1123.1393816244715</v>
      </c>
      <c r="R104" s="27">
        <f t="shared" si="6"/>
        <v>136.8443080917236</v>
      </c>
      <c r="S104" s="33">
        <f t="shared" si="7"/>
        <v>9344.318262451894</v>
      </c>
      <c r="T104" s="416"/>
      <c r="U104" s="433">
        <v>0</v>
      </c>
      <c r="V104" s="416"/>
      <c r="W104" s="416"/>
      <c r="X104" s="416"/>
      <c r="Y104" s="416"/>
      <c r="Z104" s="416"/>
      <c r="AA104" s="416"/>
      <c r="AB104" s="416"/>
      <c r="AC104" s="416"/>
      <c r="AD104" s="416"/>
      <c r="AE104" s="416"/>
      <c r="AF104" s="416"/>
      <c r="AG104" s="416"/>
      <c r="AH104" s="416"/>
      <c r="AI104" s="416"/>
      <c r="AJ104" s="416"/>
      <c r="AK104" s="416"/>
      <c r="AL104" s="416"/>
      <c r="AM104" s="416"/>
      <c r="AN104" s="416"/>
      <c r="AO104" s="416"/>
      <c r="AP104" s="416"/>
      <c r="AQ104" s="416"/>
      <c r="AR104" s="416"/>
      <c r="AS104" s="416"/>
      <c r="AT104" s="416"/>
      <c r="AU104" s="416"/>
      <c r="AV104" s="416"/>
      <c r="AW104" s="416"/>
      <c r="AX104" s="416"/>
      <c r="AY104" s="416"/>
      <c r="AZ104" s="416"/>
      <c r="BA104" s="416"/>
      <c r="BB104" s="416"/>
      <c r="BC104" s="416"/>
      <c r="BD104" s="416"/>
      <c r="BE104" s="416"/>
      <c r="BF104" s="416"/>
      <c r="BG104" s="416"/>
      <c r="BH104" s="416"/>
      <c r="BI104" s="416"/>
      <c r="BJ104" s="416"/>
      <c r="BK104" s="416"/>
      <c r="BL104" s="416"/>
      <c r="BM104" s="416"/>
      <c r="BN104" s="416"/>
    </row>
    <row r="105" spans="1:66" s="3" customFormat="1" ht="30" customHeight="1">
      <c r="A105" s="90">
        <v>11002</v>
      </c>
      <c r="B105" s="48" t="s">
        <v>417</v>
      </c>
      <c r="C105" s="45">
        <v>0</v>
      </c>
      <c r="D105" s="30">
        <v>877140</v>
      </c>
      <c r="E105" s="30">
        <v>10264800</v>
      </c>
      <c r="F105" s="33">
        <v>11141940</v>
      </c>
      <c r="G105" s="34">
        <v>0</v>
      </c>
      <c r="H105" s="27">
        <v>0</v>
      </c>
      <c r="I105" s="29">
        <v>0</v>
      </c>
      <c r="J105" s="396">
        <v>-11141940</v>
      </c>
      <c r="K105" s="448"/>
      <c r="L105" s="35">
        <v>240</v>
      </c>
      <c r="M105" s="27">
        <v>1921</v>
      </c>
      <c r="N105" s="27">
        <v>149449</v>
      </c>
      <c r="O105" s="33">
        <v>1796.66</v>
      </c>
      <c r="P105" s="35">
        <f t="shared" si="4"/>
        <v>46424.75</v>
      </c>
      <c r="Q105" s="27">
        <f t="shared" si="5"/>
        <v>5800.0728787090056</v>
      </c>
      <c r="R105" s="27">
        <f t="shared" si="6"/>
        <v>74.553459708663155</v>
      </c>
      <c r="S105" s="33">
        <f t="shared" si="7"/>
        <v>6201.4738459140844</v>
      </c>
      <c r="T105" s="416"/>
      <c r="U105" s="433">
        <v>0</v>
      </c>
      <c r="V105" s="416"/>
      <c r="W105" s="416"/>
      <c r="X105" s="416"/>
      <c r="Y105" s="416"/>
      <c r="Z105" s="416"/>
      <c r="AA105" s="416"/>
      <c r="AB105" s="416"/>
      <c r="AC105" s="416"/>
      <c r="AD105" s="416"/>
      <c r="AE105" s="416"/>
      <c r="AF105" s="416"/>
      <c r="AG105" s="416"/>
      <c r="AH105" s="416"/>
      <c r="AI105" s="416"/>
      <c r="AJ105" s="416"/>
      <c r="AK105" s="416"/>
      <c r="AL105" s="416"/>
      <c r="AM105" s="416"/>
      <c r="AN105" s="416"/>
      <c r="AO105" s="416"/>
      <c r="AP105" s="416"/>
      <c r="AQ105" s="416"/>
      <c r="AR105" s="416"/>
      <c r="AS105" s="416"/>
      <c r="AT105" s="416"/>
      <c r="AU105" s="416"/>
      <c r="AV105" s="416"/>
      <c r="AW105" s="416"/>
      <c r="AX105" s="416"/>
      <c r="AY105" s="416"/>
      <c r="AZ105" s="416"/>
      <c r="BA105" s="416"/>
      <c r="BB105" s="416"/>
      <c r="BC105" s="416"/>
      <c r="BD105" s="416"/>
      <c r="BE105" s="416"/>
      <c r="BF105" s="416"/>
      <c r="BG105" s="416"/>
      <c r="BH105" s="416"/>
      <c r="BI105" s="416"/>
      <c r="BJ105" s="416"/>
      <c r="BK105" s="416"/>
      <c r="BL105" s="416"/>
      <c r="BM105" s="416"/>
      <c r="BN105" s="416"/>
    </row>
    <row r="106" spans="1:66" s="4" customFormat="1" ht="30" customHeight="1">
      <c r="A106" s="90">
        <v>12001</v>
      </c>
      <c r="B106" s="48" t="s">
        <v>154</v>
      </c>
      <c r="C106" s="45">
        <v>6228012</v>
      </c>
      <c r="D106" s="30">
        <v>4860869</v>
      </c>
      <c r="E106" s="30">
        <v>0</v>
      </c>
      <c r="F106" s="33">
        <v>11088881</v>
      </c>
      <c r="G106" s="34">
        <v>386100</v>
      </c>
      <c r="H106" s="27">
        <v>342521</v>
      </c>
      <c r="I106" s="29">
        <v>728621</v>
      </c>
      <c r="J106" s="396">
        <v>-10360260</v>
      </c>
      <c r="K106" s="448"/>
      <c r="L106" s="35">
        <v>359</v>
      </c>
      <c r="M106" s="27">
        <v>17731</v>
      </c>
      <c r="N106" s="27">
        <v>149449</v>
      </c>
      <c r="O106" s="33">
        <v>1573.9</v>
      </c>
      <c r="P106" s="35">
        <f t="shared" si="4"/>
        <v>28858.662952646238</v>
      </c>
      <c r="Q106" s="27">
        <f t="shared" si="5"/>
        <v>584.30206982121706</v>
      </c>
      <c r="R106" s="27">
        <f t="shared" si="6"/>
        <v>69.323046658057265</v>
      </c>
      <c r="S106" s="33">
        <f t="shared" si="7"/>
        <v>6582.5401867971277</v>
      </c>
      <c r="T106" s="417"/>
      <c r="U106" s="434">
        <v>0</v>
      </c>
      <c r="V106" s="417"/>
      <c r="W106" s="417"/>
      <c r="X106" s="417"/>
      <c r="Y106" s="417"/>
      <c r="Z106" s="417"/>
      <c r="AA106" s="417"/>
      <c r="AB106" s="417"/>
      <c r="AC106" s="417"/>
      <c r="AD106" s="417"/>
      <c r="AE106" s="417"/>
      <c r="AF106" s="417"/>
      <c r="AG106" s="417"/>
      <c r="AH106" s="417"/>
      <c r="AI106" s="417"/>
      <c r="AJ106" s="417"/>
      <c r="AK106" s="417"/>
      <c r="AL106" s="417"/>
      <c r="AM106" s="417"/>
      <c r="AN106" s="417"/>
      <c r="AO106" s="417"/>
      <c r="AP106" s="417"/>
      <c r="AQ106" s="417"/>
      <c r="AR106" s="417"/>
      <c r="AS106" s="417"/>
      <c r="AT106" s="417"/>
      <c r="AU106" s="417"/>
      <c r="AV106" s="417"/>
      <c r="AW106" s="417"/>
      <c r="AX106" s="417"/>
      <c r="AY106" s="417"/>
      <c r="AZ106" s="417"/>
      <c r="BA106" s="417"/>
      <c r="BB106" s="417"/>
      <c r="BC106" s="417"/>
      <c r="BD106" s="417"/>
      <c r="BE106" s="417"/>
      <c r="BF106" s="417"/>
      <c r="BG106" s="417"/>
      <c r="BH106" s="417"/>
      <c r="BI106" s="417"/>
      <c r="BJ106" s="417"/>
      <c r="BK106" s="417"/>
      <c r="BL106" s="417"/>
      <c r="BM106" s="417"/>
      <c r="BN106" s="417"/>
    </row>
    <row r="107" spans="1:66" s="4" customFormat="1" ht="30" customHeight="1">
      <c r="A107" s="90">
        <v>12007</v>
      </c>
      <c r="B107" s="48" t="s">
        <v>308</v>
      </c>
      <c r="C107" s="45">
        <v>120000</v>
      </c>
      <c r="D107" s="30">
        <v>287980</v>
      </c>
      <c r="E107" s="30">
        <v>0</v>
      </c>
      <c r="F107" s="33">
        <v>407980</v>
      </c>
      <c r="G107" s="34">
        <v>20160</v>
      </c>
      <c r="H107" s="27">
        <v>0</v>
      </c>
      <c r="I107" s="29">
        <v>20160</v>
      </c>
      <c r="J107" s="396">
        <v>-387820</v>
      </c>
      <c r="K107" s="448"/>
      <c r="L107" s="35">
        <v>240</v>
      </c>
      <c r="M107" s="27">
        <v>5767</v>
      </c>
      <c r="N107" s="27">
        <v>149449</v>
      </c>
      <c r="O107" s="33">
        <v>999</v>
      </c>
      <c r="P107" s="35">
        <f t="shared" si="4"/>
        <v>1615.9166666666667</v>
      </c>
      <c r="Q107" s="27">
        <f t="shared" si="5"/>
        <v>67.24813594589908</v>
      </c>
      <c r="R107" s="27">
        <f t="shared" si="6"/>
        <v>2.5949989628568941</v>
      </c>
      <c r="S107" s="33">
        <f t="shared" si="7"/>
        <v>388.20820820820819</v>
      </c>
      <c r="T107" s="417"/>
      <c r="U107" s="434">
        <v>0</v>
      </c>
      <c r="V107" s="417"/>
      <c r="W107" s="417"/>
      <c r="X107" s="417"/>
      <c r="Y107" s="417"/>
      <c r="Z107" s="417"/>
      <c r="AA107" s="417"/>
      <c r="AB107" s="417"/>
      <c r="AC107" s="417"/>
      <c r="AD107" s="417"/>
      <c r="AE107" s="417"/>
      <c r="AF107" s="417"/>
      <c r="AG107" s="417"/>
      <c r="AH107" s="417"/>
      <c r="AI107" s="417"/>
      <c r="AJ107" s="417"/>
      <c r="AK107" s="417"/>
      <c r="AL107" s="417"/>
      <c r="AM107" s="417"/>
      <c r="AN107" s="417"/>
      <c r="AO107" s="417"/>
      <c r="AP107" s="417"/>
      <c r="AQ107" s="417"/>
      <c r="AR107" s="417"/>
      <c r="AS107" s="417"/>
      <c r="AT107" s="417"/>
      <c r="AU107" s="417"/>
      <c r="AV107" s="417"/>
      <c r="AW107" s="417"/>
      <c r="AX107" s="417"/>
      <c r="AY107" s="417"/>
      <c r="AZ107" s="417"/>
      <c r="BA107" s="417"/>
      <c r="BB107" s="417"/>
      <c r="BC107" s="417"/>
      <c r="BD107" s="417"/>
      <c r="BE107" s="417"/>
      <c r="BF107" s="417"/>
      <c r="BG107" s="417"/>
      <c r="BH107" s="417"/>
      <c r="BI107" s="417"/>
      <c r="BJ107" s="417"/>
      <c r="BK107" s="417"/>
      <c r="BL107" s="417"/>
      <c r="BM107" s="417"/>
      <c r="BN107" s="417"/>
    </row>
    <row r="108" spans="1:66" s="3" customFormat="1" ht="30" customHeight="1">
      <c r="A108" s="90">
        <v>11003</v>
      </c>
      <c r="B108" s="48" t="s">
        <v>418</v>
      </c>
      <c r="C108" s="45">
        <v>11829000</v>
      </c>
      <c r="D108" s="30">
        <v>1052120</v>
      </c>
      <c r="E108" s="30">
        <v>4798140</v>
      </c>
      <c r="F108" s="33">
        <v>17679260</v>
      </c>
      <c r="G108" s="34">
        <v>1956214</v>
      </c>
      <c r="H108" s="27">
        <v>0</v>
      </c>
      <c r="I108" s="29">
        <v>1956214</v>
      </c>
      <c r="J108" s="396">
        <v>-15723046</v>
      </c>
      <c r="K108" s="448"/>
      <c r="L108" s="35">
        <v>293</v>
      </c>
      <c r="M108" s="27">
        <v>3554</v>
      </c>
      <c r="N108" s="27">
        <v>149449</v>
      </c>
      <c r="O108" s="33">
        <v>777.25</v>
      </c>
      <c r="P108" s="35">
        <f t="shared" si="4"/>
        <v>53662.273037542662</v>
      </c>
      <c r="Q108" s="27">
        <f t="shared" si="5"/>
        <v>4424.04220596511</v>
      </c>
      <c r="R108" s="27">
        <f t="shared" si="6"/>
        <v>105.2067661877965</v>
      </c>
      <c r="S108" s="33">
        <f t="shared" si="7"/>
        <v>20229.071727243485</v>
      </c>
      <c r="T108" s="416"/>
      <c r="U108" s="433">
        <v>0</v>
      </c>
      <c r="V108" s="416"/>
      <c r="W108" s="416"/>
      <c r="X108" s="416"/>
      <c r="Y108" s="416"/>
      <c r="Z108" s="416"/>
      <c r="AA108" s="416"/>
      <c r="AB108" s="416"/>
      <c r="AC108" s="416"/>
      <c r="AD108" s="416"/>
      <c r="AE108" s="416"/>
      <c r="AF108" s="416"/>
      <c r="AG108" s="416"/>
      <c r="AH108" s="416"/>
      <c r="AI108" s="416"/>
      <c r="AJ108" s="416"/>
      <c r="AK108" s="416"/>
      <c r="AL108" s="416"/>
      <c r="AM108" s="416"/>
      <c r="AN108" s="416"/>
      <c r="AO108" s="416"/>
      <c r="AP108" s="416"/>
      <c r="AQ108" s="416"/>
      <c r="AR108" s="416"/>
      <c r="AS108" s="416"/>
      <c r="AT108" s="416"/>
      <c r="AU108" s="416"/>
      <c r="AV108" s="416"/>
      <c r="AW108" s="416"/>
      <c r="AX108" s="416"/>
      <c r="AY108" s="416"/>
      <c r="AZ108" s="416"/>
      <c r="BA108" s="416"/>
      <c r="BB108" s="416"/>
      <c r="BC108" s="416"/>
      <c r="BD108" s="416"/>
      <c r="BE108" s="416"/>
      <c r="BF108" s="416"/>
      <c r="BG108" s="416"/>
      <c r="BH108" s="416"/>
      <c r="BI108" s="416"/>
      <c r="BJ108" s="416"/>
      <c r="BK108" s="416"/>
      <c r="BL108" s="416"/>
      <c r="BM108" s="416"/>
      <c r="BN108" s="416"/>
    </row>
    <row r="109" spans="1:66" s="3" customFormat="1" ht="30" customHeight="1">
      <c r="A109" s="90">
        <v>12004</v>
      </c>
      <c r="B109" s="48" t="s">
        <v>100</v>
      </c>
      <c r="C109" s="45">
        <v>638402</v>
      </c>
      <c r="D109" s="30">
        <v>14850000</v>
      </c>
      <c r="E109" s="30">
        <v>3161870.9677419355</v>
      </c>
      <c r="F109" s="33">
        <v>18650272.967741936</v>
      </c>
      <c r="G109" s="34">
        <v>0</v>
      </c>
      <c r="H109" s="27">
        <v>1112352</v>
      </c>
      <c r="I109" s="29">
        <v>1112352</v>
      </c>
      <c r="J109" s="396">
        <v>-17537920.967741936</v>
      </c>
      <c r="K109" s="448"/>
      <c r="L109" s="35">
        <v>365</v>
      </c>
      <c r="M109" s="27">
        <v>0</v>
      </c>
      <c r="N109" s="27">
        <v>149449</v>
      </c>
      <c r="O109" s="33">
        <v>581.67999999999995</v>
      </c>
      <c r="P109" s="35">
        <f t="shared" si="4"/>
        <v>48049.098541758729</v>
      </c>
      <c r="Q109" s="27"/>
      <c r="R109" s="27">
        <f t="shared" si="6"/>
        <v>117.35054077137978</v>
      </c>
      <c r="S109" s="33">
        <f t="shared" si="7"/>
        <v>30150.462398126012</v>
      </c>
      <c r="T109" s="416"/>
      <c r="U109" s="433">
        <v>0</v>
      </c>
      <c r="V109" s="416"/>
      <c r="W109" s="416"/>
      <c r="X109" s="416"/>
      <c r="Y109" s="416"/>
      <c r="Z109" s="416"/>
      <c r="AA109" s="416"/>
      <c r="AB109" s="416"/>
      <c r="AC109" s="416"/>
      <c r="AD109" s="416"/>
      <c r="AE109" s="416"/>
      <c r="AF109" s="416"/>
      <c r="AG109" s="416"/>
      <c r="AH109" s="416"/>
      <c r="AI109" s="416"/>
      <c r="AJ109" s="416"/>
      <c r="AK109" s="416"/>
      <c r="AL109" s="416"/>
      <c r="AM109" s="416"/>
      <c r="AN109" s="416"/>
      <c r="AO109" s="416"/>
      <c r="AP109" s="416"/>
      <c r="AQ109" s="416"/>
      <c r="AR109" s="416"/>
      <c r="AS109" s="416"/>
      <c r="AT109" s="416"/>
      <c r="AU109" s="416"/>
      <c r="AV109" s="416"/>
      <c r="AW109" s="416"/>
      <c r="AX109" s="416"/>
      <c r="AY109" s="416"/>
      <c r="AZ109" s="416"/>
      <c r="BA109" s="416"/>
      <c r="BB109" s="416"/>
      <c r="BC109" s="416"/>
      <c r="BD109" s="416"/>
      <c r="BE109" s="416"/>
      <c r="BF109" s="416"/>
      <c r="BG109" s="416"/>
      <c r="BH109" s="416"/>
      <c r="BI109" s="416"/>
      <c r="BJ109" s="416"/>
      <c r="BK109" s="416"/>
      <c r="BL109" s="416"/>
      <c r="BM109" s="416"/>
      <c r="BN109" s="416"/>
    </row>
    <row r="110" spans="1:66" s="3" customFormat="1" ht="30" customHeight="1">
      <c r="A110" s="90">
        <v>12002</v>
      </c>
      <c r="B110" s="48" t="s">
        <v>305</v>
      </c>
      <c r="C110" s="45">
        <v>638402</v>
      </c>
      <c r="D110" s="30">
        <v>0</v>
      </c>
      <c r="E110" s="30">
        <v>3572473.6842105263</v>
      </c>
      <c r="F110" s="33">
        <v>4210875.6842105258</v>
      </c>
      <c r="G110" s="34">
        <v>0</v>
      </c>
      <c r="H110" s="27">
        <v>0</v>
      </c>
      <c r="I110" s="29">
        <v>0</v>
      </c>
      <c r="J110" s="396">
        <v>-4210875.6842105258</v>
      </c>
      <c r="K110" s="448"/>
      <c r="L110" s="35">
        <v>365</v>
      </c>
      <c r="M110" s="27">
        <v>8006</v>
      </c>
      <c r="N110" s="27">
        <v>149449</v>
      </c>
      <c r="O110" s="33">
        <v>566.89</v>
      </c>
      <c r="P110" s="35">
        <f t="shared" si="4"/>
        <v>11536.645710165823</v>
      </c>
      <c r="Q110" s="27">
        <f t="shared" si="5"/>
        <v>525.96498678622606</v>
      </c>
      <c r="R110" s="27">
        <f t="shared" si="6"/>
        <v>28.176004417630935</v>
      </c>
      <c r="S110" s="33">
        <f t="shared" si="7"/>
        <v>7428.0295722459841</v>
      </c>
      <c r="T110" s="416"/>
      <c r="U110" s="433">
        <v>190500</v>
      </c>
      <c r="V110" s="416"/>
      <c r="W110" s="416"/>
      <c r="X110" s="416"/>
      <c r="Y110" s="416"/>
      <c r="Z110" s="416"/>
      <c r="AA110" s="416"/>
      <c r="AB110" s="416"/>
      <c r="AC110" s="416"/>
      <c r="AD110" s="416"/>
      <c r="AE110" s="416"/>
      <c r="AF110" s="416"/>
      <c r="AG110" s="416"/>
      <c r="AH110" s="416"/>
      <c r="AI110" s="416"/>
      <c r="AJ110" s="416"/>
      <c r="AK110" s="416"/>
      <c r="AL110" s="416"/>
      <c r="AM110" s="416"/>
      <c r="AN110" s="416"/>
      <c r="AO110" s="416"/>
      <c r="AP110" s="416"/>
      <c r="AQ110" s="416"/>
      <c r="AR110" s="416"/>
      <c r="AS110" s="416"/>
      <c r="AT110" s="416"/>
      <c r="AU110" s="416"/>
      <c r="AV110" s="416"/>
      <c r="AW110" s="416"/>
      <c r="AX110" s="416"/>
      <c r="AY110" s="416"/>
      <c r="AZ110" s="416"/>
      <c r="BA110" s="416"/>
      <c r="BB110" s="416"/>
      <c r="BC110" s="416"/>
      <c r="BD110" s="416"/>
      <c r="BE110" s="416"/>
      <c r="BF110" s="416"/>
      <c r="BG110" s="416"/>
      <c r="BH110" s="416"/>
      <c r="BI110" s="416"/>
      <c r="BJ110" s="416"/>
      <c r="BK110" s="416"/>
      <c r="BL110" s="416"/>
      <c r="BM110" s="416"/>
      <c r="BN110" s="416"/>
    </row>
    <row r="111" spans="1:66" s="3" customFormat="1" ht="30" customHeight="1">
      <c r="A111" s="90">
        <v>11004</v>
      </c>
      <c r="B111" s="48" t="s">
        <v>303</v>
      </c>
      <c r="C111" s="45">
        <v>8382020</v>
      </c>
      <c r="D111" s="30">
        <v>3667434</v>
      </c>
      <c r="E111" s="30">
        <v>2842800</v>
      </c>
      <c r="F111" s="33">
        <v>14892254</v>
      </c>
      <c r="G111" s="34">
        <v>1014580</v>
      </c>
      <c r="H111" s="27">
        <v>2450</v>
      </c>
      <c r="I111" s="29">
        <v>1017030</v>
      </c>
      <c r="J111" s="396">
        <v>-13875224</v>
      </c>
      <c r="K111" s="448"/>
      <c r="L111" s="35">
        <v>292</v>
      </c>
      <c r="M111" s="27">
        <v>8270</v>
      </c>
      <c r="N111" s="27">
        <v>149449</v>
      </c>
      <c r="O111" s="33">
        <v>557.01589999999999</v>
      </c>
      <c r="P111" s="35">
        <f t="shared" si="4"/>
        <v>47517.890410958906</v>
      </c>
      <c r="Q111" s="27">
        <f t="shared" si="5"/>
        <v>1677.777992744861</v>
      </c>
      <c r="R111" s="27">
        <f t="shared" si="6"/>
        <v>92.842534911575186</v>
      </c>
      <c r="S111" s="33">
        <f t="shared" si="7"/>
        <v>24909.924474328291</v>
      </c>
      <c r="T111" s="416"/>
      <c r="U111" s="433">
        <v>0</v>
      </c>
      <c r="V111" s="416"/>
      <c r="W111" s="416"/>
      <c r="X111" s="416"/>
      <c r="Y111" s="416"/>
      <c r="Z111" s="416"/>
      <c r="AA111" s="416"/>
      <c r="AB111" s="416"/>
      <c r="AC111" s="416"/>
      <c r="AD111" s="416"/>
      <c r="AE111" s="416"/>
      <c r="AF111" s="416"/>
      <c r="AG111" s="416"/>
      <c r="AH111" s="416"/>
      <c r="AI111" s="416"/>
      <c r="AJ111" s="416"/>
      <c r="AK111" s="416"/>
      <c r="AL111" s="416"/>
      <c r="AM111" s="416"/>
      <c r="AN111" s="416"/>
      <c r="AO111" s="416"/>
      <c r="AP111" s="416"/>
      <c r="AQ111" s="416"/>
      <c r="AR111" s="416"/>
      <c r="AS111" s="416"/>
      <c r="AT111" s="416"/>
      <c r="AU111" s="416"/>
      <c r="AV111" s="416"/>
      <c r="AW111" s="416"/>
      <c r="AX111" s="416"/>
      <c r="AY111" s="416"/>
      <c r="AZ111" s="416"/>
      <c r="BA111" s="416"/>
      <c r="BB111" s="416"/>
      <c r="BC111" s="416"/>
      <c r="BD111" s="416"/>
      <c r="BE111" s="416"/>
      <c r="BF111" s="416"/>
      <c r="BG111" s="416"/>
      <c r="BH111" s="416"/>
      <c r="BI111" s="416"/>
      <c r="BJ111" s="416"/>
      <c r="BK111" s="416"/>
      <c r="BL111" s="416"/>
      <c r="BM111" s="416"/>
      <c r="BN111" s="416"/>
    </row>
    <row r="112" spans="1:66" s="3" customFormat="1" ht="30" customHeight="1">
      <c r="A112" s="90">
        <v>12009</v>
      </c>
      <c r="B112" s="48" t="s">
        <v>98</v>
      </c>
      <c r="C112" s="45">
        <v>5288000</v>
      </c>
      <c r="D112" s="30">
        <v>1343100</v>
      </c>
      <c r="E112" s="30">
        <v>854000</v>
      </c>
      <c r="F112" s="33">
        <v>7485100</v>
      </c>
      <c r="G112" s="34">
        <v>339890</v>
      </c>
      <c r="H112" s="27">
        <v>182210</v>
      </c>
      <c r="I112" s="29">
        <v>522100</v>
      </c>
      <c r="J112" s="396">
        <v>-6963000</v>
      </c>
      <c r="K112" s="448"/>
      <c r="L112" s="35">
        <v>244</v>
      </c>
      <c r="M112" s="27">
        <v>623</v>
      </c>
      <c r="N112" s="27">
        <v>149449</v>
      </c>
      <c r="O112" s="33">
        <v>552.04</v>
      </c>
      <c r="P112" s="35">
        <f t="shared" si="4"/>
        <v>28536.885245901638</v>
      </c>
      <c r="Q112" s="27">
        <f t="shared" si="5"/>
        <v>11176.565008025682</v>
      </c>
      <c r="R112" s="27">
        <f t="shared" si="6"/>
        <v>46.59114480525129</v>
      </c>
      <c r="S112" s="33">
        <f t="shared" si="7"/>
        <v>12613.21643359177</v>
      </c>
      <c r="T112" s="416"/>
      <c r="U112" s="433">
        <v>0</v>
      </c>
      <c r="V112" s="416"/>
      <c r="W112" s="416"/>
      <c r="X112" s="416"/>
      <c r="Y112" s="416"/>
      <c r="Z112" s="416"/>
      <c r="AA112" s="416"/>
      <c r="AB112" s="416"/>
      <c r="AC112" s="416"/>
      <c r="AD112" s="416"/>
      <c r="AE112" s="416"/>
      <c r="AF112" s="416"/>
      <c r="AG112" s="416"/>
      <c r="AH112" s="416"/>
      <c r="AI112" s="416"/>
      <c r="AJ112" s="416"/>
      <c r="AK112" s="416"/>
      <c r="AL112" s="416"/>
      <c r="AM112" s="416"/>
      <c r="AN112" s="416"/>
      <c r="AO112" s="416"/>
      <c r="AP112" s="416"/>
      <c r="AQ112" s="416"/>
      <c r="AR112" s="416"/>
      <c r="AS112" s="416"/>
      <c r="AT112" s="416"/>
      <c r="AU112" s="416"/>
      <c r="AV112" s="416"/>
      <c r="AW112" s="416"/>
      <c r="AX112" s="416"/>
      <c r="AY112" s="416"/>
      <c r="AZ112" s="416"/>
      <c r="BA112" s="416"/>
      <c r="BB112" s="416"/>
      <c r="BC112" s="416"/>
      <c r="BD112" s="416"/>
      <c r="BE112" s="416"/>
      <c r="BF112" s="416"/>
      <c r="BG112" s="416"/>
      <c r="BH112" s="416"/>
      <c r="BI112" s="416"/>
      <c r="BJ112" s="416"/>
      <c r="BK112" s="416"/>
      <c r="BL112" s="416"/>
      <c r="BM112" s="416"/>
      <c r="BN112" s="416"/>
    </row>
    <row r="113" spans="1:66" s="3" customFormat="1" ht="30" customHeight="1">
      <c r="A113" s="90">
        <v>12011</v>
      </c>
      <c r="B113" s="48" t="s">
        <v>1766</v>
      </c>
      <c r="C113" s="45">
        <v>0</v>
      </c>
      <c r="D113" s="30">
        <v>489930</v>
      </c>
      <c r="E113" s="30">
        <v>2258838.7096774192</v>
      </c>
      <c r="F113" s="33">
        <v>2748768.7096774192</v>
      </c>
      <c r="G113" s="34">
        <v>1197874</v>
      </c>
      <c r="H113" s="27">
        <v>305000</v>
      </c>
      <c r="I113" s="29">
        <v>1502874</v>
      </c>
      <c r="J113" s="396">
        <v>-1245894.7096774192</v>
      </c>
      <c r="K113" s="448"/>
      <c r="L113" s="35">
        <v>360</v>
      </c>
      <c r="M113" s="27">
        <v>236699</v>
      </c>
      <c r="N113" s="27">
        <v>149449</v>
      </c>
      <c r="O113" s="33">
        <v>550.51</v>
      </c>
      <c r="P113" s="35">
        <f t="shared" si="4"/>
        <v>3460.8186379928311</v>
      </c>
      <c r="Q113" s="27">
        <f t="shared" si="5"/>
        <v>5.2636247287796705</v>
      </c>
      <c r="R113" s="27">
        <f t="shared" si="6"/>
        <v>8.3365877970238618</v>
      </c>
      <c r="S113" s="33">
        <f t="shared" si="7"/>
        <v>2263.1645377512109</v>
      </c>
      <c r="T113" s="416"/>
      <c r="U113" s="433">
        <v>0</v>
      </c>
      <c r="V113" s="416"/>
      <c r="W113" s="416"/>
      <c r="X113" s="416"/>
      <c r="Y113" s="416"/>
      <c r="Z113" s="416"/>
      <c r="AA113" s="416"/>
      <c r="AB113" s="416"/>
      <c r="AC113" s="416"/>
      <c r="AD113" s="416"/>
      <c r="AE113" s="416"/>
      <c r="AF113" s="416"/>
      <c r="AG113" s="416"/>
      <c r="AH113" s="416"/>
      <c r="AI113" s="416"/>
      <c r="AJ113" s="416"/>
      <c r="AK113" s="416"/>
      <c r="AL113" s="416"/>
      <c r="AM113" s="416"/>
      <c r="AN113" s="416"/>
      <c r="AO113" s="416"/>
      <c r="AP113" s="416"/>
      <c r="AQ113" s="416"/>
      <c r="AR113" s="416"/>
      <c r="AS113" s="416"/>
      <c r="AT113" s="416"/>
      <c r="AU113" s="416"/>
      <c r="AV113" s="416"/>
      <c r="AW113" s="416"/>
      <c r="AX113" s="416"/>
      <c r="AY113" s="416"/>
      <c r="AZ113" s="416"/>
      <c r="BA113" s="416"/>
      <c r="BB113" s="416"/>
      <c r="BC113" s="416"/>
      <c r="BD113" s="416"/>
      <c r="BE113" s="416"/>
      <c r="BF113" s="416"/>
      <c r="BG113" s="416"/>
      <c r="BH113" s="416"/>
      <c r="BI113" s="416"/>
      <c r="BJ113" s="416"/>
      <c r="BK113" s="416"/>
      <c r="BL113" s="416"/>
      <c r="BM113" s="416"/>
      <c r="BN113" s="416"/>
    </row>
    <row r="114" spans="1:66" s="3" customFormat="1" ht="30" customHeight="1">
      <c r="A114" s="90">
        <v>12008</v>
      </c>
      <c r="B114" s="48" t="s">
        <v>99</v>
      </c>
      <c r="C114" s="45">
        <v>160000</v>
      </c>
      <c r="D114" s="30">
        <v>0</v>
      </c>
      <c r="E114" s="30">
        <v>0</v>
      </c>
      <c r="F114" s="33">
        <v>160000</v>
      </c>
      <c r="G114" s="34">
        <v>0</v>
      </c>
      <c r="H114" s="27">
        <v>0</v>
      </c>
      <c r="I114" s="29">
        <v>0</v>
      </c>
      <c r="J114" s="396">
        <v>-160000</v>
      </c>
      <c r="K114" s="448"/>
      <c r="L114" s="35">
        <v>240</v>
      </c>
      <c r="M114" s="27">
        <v>227</v>
      </c>
      <c r="N114" s="27">
        <v>149449</v>
      </c>
      <c r="O114" s="33">
        <v>484</v>
      </c>
      <c r="P114" s="35">
        <f t="shared" si="4"/>
        <v>666.66666666666663</v>
      </c>
      <c r="Q114" s="27">
        <f t="shared" si="5"/>
        <v>704.84581497797353</v>
      </c>
      <c r="R114" s="27">
        <f t="shared" si="6"/>
        <v>1.0705993348901632</v>
      </c>
      <c r="S114" s="33">
        <f t="shared" si="7"/>
        <v>330.57851239669424</v>
      </c>
      <c r="T114" s="416"/>
      <c r="U114" s="433">
        <v>0</v>
      </c>
      <c r="V114" s="416"/>
      <c r="W114" s="416"/>
      <c r="X114" s="416"/>
      <c r="Y114" s="416"/>
      <c r="Z114" s="416"/>
      <c r="AA114" s="416"/>
      <c r="AB114" s="416"/>
      <c r="AC114" s="416"/>
      <c r="AD114" s="416"/>
      <c r="AE114" s="416"/>
      <c r="AF114" s="416"/>
      <c r="AG114" s="416"/>
      <c r="AH114" s="416"/>
      <c r="AI114" s="416"/>
      <c r="AJ114" s="416"/>
      <c r="AK114" s="416"/>
      <c r="AL114" s="416"/>
      <c r="AM114" s="416"/>
      <c r="AN114" s="416"/>
      <c r="AO114" s="416"/>
      <c r="AP114" s="416"/>
      <c r="AQ114" s="416"/>
      <c r="AR114" s="416"/>
      <c r="AS114" s="416"/>
      <c r="AT114" s="416"/>
      <c r="AU114" s="416"/>
      <c r="AV114" s="416"/>
      <c r="AW114" s="416"/>
      <c r="AX114" s="416"/>
      <c r="AY114" s="416"/>
      <c r="AZ114" s="416"/>
      <c r="BA114" s="416"/>
      <c r="BB114" s="416"/>
      <c r="BC114" s="416"/>
      <c r="BD114" s="416"/>
      <c r="BE114" s="416"/>
      <c r="BF114" s="416"/>
      <c r="BG114" s="416"/>
      <c r="BH114" s="416"/>
      <c r="BI114" s="416"/>
      <c r="BJ114" s="416"/>
      <c r="BK114" s="416"/>
      <c r="BL114" s="416"/>
      <c r="BM114" s="416"/>
      <c r="BN114" s="416"/>
    </row>
    <row r="115" spans="1:66" s="3" customFormat="1" ht="30" customHeight="1">
      <c r="A115" s="90">
        <v>4031</v>
      </c>
      <c r="B115" s="48" t="s">
        <v>102</v>
      </c>
      <c r="C115" s="45">
        <v>638402</v>
      </c>
      <c r="D115" s="30">
        <v>0</v>
      </c>
      <c r="E115" s="30">
        <v>0</v>
      </c>
      <c r="F115" s="33">
        <v>638402</v>
      </c>
      <c r="G115" s="34">
        <v>0</v>
      </c>
      <c r="H115" s="27">
        <v>3234</v>
      </c>
      <c r="I115" s="29">
        <v>3234</v>
      </c>
      <c r="J115" s="396">
        <v>-635168</v>
      </c>
      <c r="K115" s="448"/>
      <c r="L115" s="35">
        <v>365</v>
      </c>
      <c r="M115" s="27">
        <v>0</v>
      </c>
      <c r="N115" s="27">
        <v>149449</v>
      </c>
      <c r="O115" s="33">
        <v>477.36</v>
      </c>
      <c r="P115" s="35">
        <f t="shared" si="4"/>
        <v>1740.186301369863</v>
      </c>
      <c r="Q115" s="27"/>
      <c r="R115" s="27">
        <f t="shared" si="6"/>
        <v>4.25006523964697</v>
      </c>
      <c r="S115" s="33">
        <f t="shared" si="7"/>
        <v>1330.5848835260599</v>
      </c>
      <c r="T115" s="416"/>
      <c r="U115" s="433">
        <v>0</v>
      </c>
      <c r="V115" s="416"/>
      <c r="W115" s="416"/>
      <c r="X115" s="416"/>
      <c r="Y115" s="416"/>
      <c r="Z115" s="416"/>
      <c r="AA115" s="416"/>
      <c r="AB115" s="416"/>
      <c r="AC115" s="416"/>
      <c r="AD115" s="416"/>
      <c r="AE115" s="416"/>
      <c r="AF115" s="416"/>
      <c r="AG115" s="416"/>
      <c r="AH115" s="416"/>
      <c r="AI115" s="416"/>
      <c r="AJ115" s="416"/>
      <c r="AK115" s="416"/>
      <c r="AL115" s="416"/>
      <c r="AM115" s="416"/>
      <c r="AN115" s="416"/>
      <c r="AO115" s="416"/>
      <c r="AP115" s="416"/>
      <c r="AQ115" s="416"/>
      <c r="AR115" s="416"/>
      <c r="AS115" s="416"/>
      <c r="AT115" s="416"/>
      <c r="AU115" s="416"/>
      <c r="AV115" s="416"/>
      <c r="AW115" s="416"/>
      <c r="AX115" s="416"/>
      <c r="AY115" s="416"/>
      <c r="AZ115" s="416"/>
      <c r="BA115" s="416"/>
      <c r="BB115" s="416"/>
      <c r="BC115" s="416"/>
      <c r="BD115" s="416"/>
      <c r="BE115" s="416"/>
      <c r="BF115" s="416"/>
      <c r="BG115" s="416"/>
      <c r="BH115" s="416"/>
      <c r="BI115" s="416"/>
      <c r="BJ115" s="416"/>
      <c r="BK115" s="416"/>
      <c r="BL115" s="416"/>
      <c r="BM115" s="416"/>
      <c r="BN115" s="416"/>
    </row>
    <row r="116" spans="1:66" s="3" customFormat="1" ht="30" customHeight="1">
      <c r="A116" s="91">
        <v>12010</v>
      </c>
      <c r="B116" s="50" t="s">
        <v>309</v>
      </c>
      <c r="C116" s="45">
        <v>8136000</v>
      </c>
      <c r="D116" s="30">
        <v>0</v>
      </c>
      <c r="E116" s="30">
        <v>3617647.0588235296</v>
      </c>
      <c r="F116" s="33">
        <v>11753647.05882353</v>
      </c>
      <c r="G116" s="34">
        <v>0</v>
      </c>
      <c r="H116" s="27">
        <v>1017439</v>
      </c>
      <c r="I116" s="29">
        <v>1017439</v>
      </c>
      <c r="J116" s="396">
        <v>-10736208.05882353</v>
      </c>
      <c r="K116" s="448"/>
      <c r="L116" s="35">
        <v>365</v>
      </c>
      <c r="M116" s="27">
        <v>232158</v>
      </c>
      <c r="N116" s="27">
        <v>149449</v>
      </c>
      <c r="O116" s="33">
        <v>473.15000000000003</v>
      </c>
      <c r="P116" s="35">
        <f t="shared" si="4"/>
        <v>29414.268654311039</v>
      </c>
      <c r="Q116" s="27">
        <f t="shared" si="5"/>
        <v>46.245264254617673</v>
      </c>
      <c r="R116" s="27">
        <f t="shared" si="6"/>
        <v>71.838607543868008</v>
      </c>
      <c r="S116" s="33">
        <f t="shared" si="7"/>
        <v>22690.918437754473</v>
      </c>
      <c r="T116" s="416"/>
      <c r="U116" s="433">
        <v>0</v>
      </c>
      <c r="V116" s="416"/>
      <c r="W116" s="416"/>
      <c r="X116" s="416"/>
      <c r="Y116" s="416"/>
      <c r="Z116" s="416"/>
      <c r="AA116" s="416"/>
      <c r="AB116" s="416"/>
      <c r="AC116" s="416"/>
      <c r="AD116" s="416"/>
      <c r="AE116" s="416"/>
      <c r="AF116" s="416"/>
      <c r="AG116" s="416"/>
      <c r="AH116" s="416"/>
      <c r="AI116" s="416"/>
      <c r="AJ116" s="416"/>
      <c r="AK116" s="416"/>
      <c r="AL116" s="416"/>
      <c r="AM116" s="416"/>
      <c r="AN116" s="416"/>
      <c r="AO116" s="416"/>
      <c r="AP116" s="416"/>
      <c r="AQ116" s="416"/>
      <c r="AR116" s="416"/>
      <c r="AS116" s="416"/>
      <c r="AT116" s="416"/>
      <c r="AU116" s="416"/>
      <c r="AV116" s="416"/>
      <c r="AW116" s="416"/>
      <c r="AX116" s="416"/>
      <c r="AY116" s="416"/>
      <c r="AZ116" s="416"/>
      <c r="BA116" s="416"/>
      <c r="BB116" s="416"/>
      <c r="BC116" s="416"/>
      <c r="BD116" s="416"/>
      <c r="BE116" s="416"/>
      <c r="BF116" s="416"/>
      <c r="BG116" s="416"/>
      <c r="BH116" s="416"/>
      <c r="BI116" s="416"/>
      <c r="BJ116" s="416"/>
      <c r="BK116" s="416"/>
      <c r="BL116" s="416"/>
      <c r="BM116" s="416"/>
      <c r="BN116" s="416"/>
    </row>
    <row r="117" spans="1:66" s="3" customFormat="1" ht="30" customHeight="1">
      <c r="A117" s="90">
        <v>4030</v>
      </c>
      <c r="B117" s="48" t="s">
        <v>103</v>
      </c>
      <c r="C117" s="45">
        <v>638402</v>
      </c>
      <c r="D117" s="30">
        <v>0</v>
      </c>
      <c r="E117" s="30">
        <v>0</v>
      </c>
      <c r="F117" s="33">
        <v>638402</v>
      </c>
      <c r="G117" s="34">
        <v>0</v>
      </c>
      <c r="H117" s="27">
        <v>0</v>
      </c>
      <c r="I117" s="29">
        <v>0</v>
      </c>
      <c r="J117" s="396">
        <v>-638402</v>
      </c>
      <c r="K117" s="448"/>
      <c r="L117" s="35">
        <v>365</v>
      </c>
      <c r="M117" s="27">
        <v>0</v>
      </c>
      <c r="N117" s="27">
        <v>149449</v>
      </c>
      <c r="O117" s="33">
        <v>448.56</v>
      </c>
      <c r="P117" s="35">
        <f t="shared" si="4"/>
        <v>1749.0465753424658</v>
      </c>
      <c r="Q117" s="27"/>
      <c r="R117" s="27">
        <f t="shared" si="6"/>
        <v>4.2717047287034369</v>
      </c>
      <c r="S117" s="33">
        <f t="shared" si="7"/>
        <v>1423.2254324950954</v>
      </c>
      <c r="T117" s="416"/>
      <c r="U117" s="433">
        <v>0</v>
      </c>
      <c r="V117" s="416"/>
      <c r="W117" s="416"/>
      <c r="X117" s="416"/>
      <c r="Y117" s="416"/>
      <c r="Z117" s="416"/>
      <c r="AA117" s="416"/>
      <c r="AB117" s="416"/>
      <c r="AC117" s="416"/>
      <c r="AD117" s="416"/>
      <c r="AE117" s="416"/>
      <c r="AF117" s="416"/>
      <c r="AG117" s="416"/>
      <c r="AH117" s="416"/>
      <c r="AI117" s="416"/>
      <c r="AJ117" s="416"/>
      <c r="AK117" s="416"/>
      <c r="AL117" s="416"/>
      <c r="AM117" s="416"/>
      <c r="AN117" s="416"/>
      <c r="AO117" s="416"/>
      <c r="AP117" s="416"/>
      <c r="AQ117" s="416"/>
      <c r="AR117" s="416"/>
      <c r="AS117" s="416"/>
      <c r="AT117" s="416"/>
      <c r="AU117" s="416"/>
      <c r="AV117" s="416"/>
      <c r="AW117" s="416"/>
      <c r="AX117" s="416"/>
      <c r="AY117" s="416"/>
      <c r="AZ117" s="416"/>
      <c r="BA117" s="416"/>
      <c r="BB117" s="416"/>
      <c r="BC117" s="416"/>
      <c r="BD117" s="416"/>
      <c r="BE117" s="416"/>
      <c r="BF117" s="416"/>
      <c r="BG117" s="416"/>
      <c r="BH117" s="416"/>
      <c r="BI117" s="416"/>
      <c r="BJ117" s="416"/>
      <c r="BK117" s="416"/>
      <c r="BL117" s="416"/>
      <c r="BM117" s="416"/>
      <c r="BN117" s="416"/>
    </row>
    <row r="118" spans="1:66" s="3" customFormat="1" ht="30" customHeight="1">
      <c r="A118" s="90">
        <v>12013</v>
      </c>
      <c r="B118" s="48" t="s">
        <v>275</v>
      </c>
      <c r="C118" s="45">
        <v>0</v>
      </c>
      <c r="D118" s="30">
        <v>0</v>
      </c>
      <c r="E118" s="30">
        <v>0</v>
      </c>
      <c r="F118" s="33">
        <v>0</v>
      </c>
      <c r="G118" s="34">
        <v>0</v>
      </c>
      <c r="H118" s="27">
        <v>0</v>
      </c>
      <c r="I118" s="29">
        <v>0</v>
      </c>
      <c r="J118" s="396">
        <v>0</v>
      </c>
      <c r="K118" s="448"/>
      <c r="L118" s="35">
        <v>0</v>
      </c>
      <c r="M118" s="27" t="s">
        <v>270</v>
      </c>
      <c r="N118" s="27">
        <v>149449</v>
      </c>
      <c r="O118" s="33">
        <v>410.21</v>
      </c>
      <c r="P118" s="35"/>
      <c r="Q118" s="27"/>
      <c r="R118" s="27">
        <f t="shared" si="6"/>
        <v>0</v>
      </c>
      <c r="S118" s="33">
        <f t="shared" si="7"/>
        <v>0</v>
      </c>
      <c r="T118" s="416"/>
      <c r="U118" s="433"/>
      <c r="V118" s="416"/>
      <c r="W118" s="416"/>
      <c r="X118" s="416"/>
      <c r="Y118" s="416"/>
      <c r="Z118" s="416"/>
      <c r="AA118" s="416"/>
      <c r="AB118" s="416"/>
      <c r="AC118" s="416"/>
      <c r="AD118" s="416"/>
      <c r="AE118" s="416"/>
      <c r="AF118" s="416"/>
      <c r="AG118" s="416"/>
      <c r="AH118" s="416"/>
      <c r="AI118" s="416"/>
      <c r="AJ118" s="416"/>
      <c r="AK118" s="416"/>
      <c r="AL118" s="416"/>
      <c r="AM118" s="416"/>
      <c r="AN118" s="416"/>
      <c r="AO118" s="416"/>
      <c r="AP118" s="416"/>
      <c r="AQ118" s="416"/>
      <c r="AR118" s="416"/>
      <c r="AS118" s="416"/>
      <c r="AT118" s="416"/>
      <c r="AU118" s="416"/>
      <c r="AV118" s="416"/>
      <c r="AW118" s="416"/>
      <c r="AX118" s="416"/>
      <c r="AY118" s="416"/>
      <c r="AZ118" s="416"/>
      <c r="BA118" s="416"/>
      <c r="BB118" s="416"/>
      <c r="BC118" s="416"/>
      <c r="BD118" s="416"/>
      <c r="BE118" s="416"/>
      <c r="BF118" s="416"/>
      <c r="BG118" s="416"/>
      <c r="BH118" s="416"/>
      <c r="BI118" s="416"/>
      <c r="BJ118" s="416"/>
      <c r="BK118" s="416"/>
      <c r="BL118" s="416"/>
      <c r="BM118" s="416"/>
      <c r="BN118" s="416"/>
    </row>
    <row r="119" spans="1:66" s="3" customFormat="1" ht="30" customHeight="1">
      <c r="A119" s="90">
        <v>12015</v>
      </c>
      <c r="B119" s="48" t="s">
        <v>274</v>
      </c>
      <c r="C119" s="45">
        <v>3548000</v>
      </c>
      <c r="D119" s="30">
        <v>1492000</v>
      </c>
      <c r="E119" s="30">
        <v>0</v>
      </c>
      <c r="F119" s="33">
        <v>5040000</v>
      </c>
      <c r="G119" s="34">
        <v>5040000</v>
      </c>
      <c r="H119" s="27">
        <v>1210</v>
      </c>
      <c r="I119" s="29">
        <v>5041210</v>
      </c>
      <c r="J119" s="396">
        <v>1210</v>
      </c>
      <c r="K119" s="448"/>
      <c r="L119" s="35">
        <v>365</v>
      </c>
      <c r="M119" s="27">
        <v>30</v>
      </c>
      <c r="N119" s="27">
        <v>149449</v>
      </c>
      <c r="O119" s="33">
        <v>319.64999999999998</v>
      </c>
      <c r="P119" s="35">
        <f t="shared" si="4"/>
        <v>-3.3150684931506849</v>
      </c>
      <c r="Q119" s="27">
        <f t="shared" si="5"/>
        <v>-40.333333333333336</v>
      </c>
      <c r="R119" s="27">
        <f t="shared" si="6"/>
        <v>-8.0964074701068596E-3</v>
      </c>
      <c r="S119" s="33">
        <f t="shared" si="7"/>
        <v>-3.7853902706084783</v>
      </c>
      <c r="T119" s="416"/>
      <c r="U119" s="433">
        <v>0</v>
      </c>
      <c r="V119" s="416"/>
      <c r="W119" s="416"/>
      <c r="X119" s="416"/>
      <c r="Y119" s="416"/>
      <c r="Z119" s="416"/>
      <c r="AA119" s="416"/>
      <c r="AB119" s="416"/>
      <c r="AC119" s="416"/>
      <c r="AD119" s="416"/>
      <c r="AE119" s="416"/>
      <c r="AF119" s="416"/>
      <c r="AG119" s="416"/>
      <c r="AH119" s="416"/>
      <c r="AI119" s="416"/>
      <c r="AJ119" s="416"/>
      <c r="AK119" s="416"/>
      <c r="AL119" s="416"/>
      <c r="AM119" s="416"/>
      <c r="AN119" s="416"/>
      <c r="AO119" s="416"/>
      <c r="AP119" s="416"/>
      <c r="AQ119" s="416"/>
      <c r="AR119" s="416"/>
      <c r="AS119" s="416"/>
      <c r="AT119" s="416"/>
      <c r="AU119" s="416"/>
      <c r="AV119" s="416"/>
      <c r="AW119" s="416"/>
      <c r="AX119" s="416"/>
      <c r="AY119" s="416"/>
      <c r="AZ119" s="416"/>
      <c r="BA119" s="416"/>
      <c r="BB119" s="416"/>
      <c r="BC119" s="416"/>
      <c r="BD119" s="416"/>
      <c r="BE119" s="416"/>
      <c r="BF119" s="416"/>
      <c r="BG119" s="416"/>
      <c r="BH119" s="416"/>
      <c r="BI119" s="416"/>
      <c r="BJ119" s="416"/>
      <c r="BK119" s="416"/>
      <c r="BL119" s="416"/>
      <c r="BM119" s="416"/>
      <c r="BN119" s="416"/>
    </row>
    <row r="120" spans="1:66" s="3" customFormat="1" ht="30" customHeight="1">
      <c r="A120" s="90">
        <v>4029</v>
      </c>
      <c r="B120" s="48" t="s">
        <v>104</v>
      </c>
      <c r="C120" s="45">
        <v>638402</v>
      </c>
      <c r="D120" s="30">
        <v>0</v>
      </c>
      <c r="E120" s="30">
        <v>0</v>
      </c>
      <c r="F120" s="33">
        <v>638402</v>
      </c>
      <c r="G120" s="34">
        <v>0</v>
      </c>
      <c r="H120" s="27">
        <v>0</v>
      </c>
      <c r="I120" s="29">
        <v>0</v>
      </c>
      <c r="J120" s="396">
        <v>-638402</v>
      </c>
      <c r="K120" s="448"/>
      <c r="L120" s="35">
        <v>365</v>
      </c>
      <c r="M120" s="27">
        <v>0</v>
      </c>
      <c r="N120" s="27">
        <v>149449</v>
      </c>
      <c r="O120" s="33">
        <v>277.98</v>
      </c>
      <c r="P120" s="35">
        <f t="shared" si="4"/>
        <v>1749.0465753424658</v>
      </c>
      <c r="Q120" s="27"/>
      <c r="R120" s="27">
        <f t="shared" si="6"/>
        <v>4.2717047287034369</v>
      </c>
      <c r="S120" s="33">
        <f t="shared" si="7"/>
        <v>2296.57529318656</v>
      </c>
      <c r="T120" s="416"/>
      <c r="U120" s="433">
        <v>0</v>
      </c>
      <c r="V120" s="416"/>
      <c r="W120" s="416"/>
      <c r="X120" s="416"/>
      <c r="Y120" s="416"/>
      <c r="Z120" s="416"/>
      <c r="AA120" s="416"/>
      <c r="AB120" s="416"/>
      <c r="AC120" s="416"/>
      <c r="AD120" s="416"/>
      <c r="AE120" s="416"/>
      <c r="AF120" s="416"/>
      <c r="AG120" s="416"/>
      <c r="AH120" s="416"/>
      <c r="AI120" s="416"/>
      <c r="AJ120" s="416"/>
      <c r="AK120" s="416"/>
      <c r="AL120" s="416"/>
      <c r="AM120" s="416"/>
      <c r="AN120" s="416"/>
      <c r="AO120" s="416"/>
      <c r="AP120" s="416"/>
      <c r="AQ120" s="416"/>
      <c r="AR120" s="416"/>
      <c r="AS120" s="416"/>
      <c r="AT120" s="416"/>
      <c r="AU120" s="416"/>
      <c r="AV120" s="416"/>
      <c r="AW120" s="416"/>
      <c r="AX120" s="416"/>
      <c r="AY120" s="416"/>
      <c r="AZ120" s="416"/>
      <c r="BA120" s="416"/>
      <c r="BB120" s="416"/>
      <c r="BC120" s="416"/>
      <c r="BD120" s="416"/>
      <c r="BE120" s="416"/>
      <c r="BF120" s="416"/>
      <c r="BG120" s="416"/>
      <c r="BH120" s="416"/>
      <c r="BI120" s="416"/>
      <c r="BJ120" s="416"/>
      <c r="BK120" s="416"/>
      <c r="BL120" s="416"/>
      <c r="BM120" s="416"/>
      <c r="BN120" s="416"/>
    </row>
    <row r="121" spans="1:66" s="3" customFormat="1" ht="30" customHeight="1">
      <c r="A121" s="90">
        <v>12006</v>
      </c>
      <c r="B121" s="48" t="s">
        <v>307</v>
      </c>
      <c r="C121" s="45">
        <v>638402</v>
      </c>
      <c r="D121" s="30">
        <v>179300</v>
      </c>
      <c r="E121" s="30">
        <v>0</v>
      </c>
      <c r="F121" s="33">
        <v>817702</v>
      </c>
      <c r="G121" s="34">
        <v>0</v>
      </c>
      <c r="H121" s="27">
        <v>72676</v>
      </c>
      <c r="I121" s="29">
        <v>72676</v>
      </c>
      <c r="J121" s="396">
        <v>-745026</v>
      </c>
      <c r="K121" s="448"/>
      <c r="L121" s="35">
        <v>365</v>
      </c>
      <c r="M121" s="27">
        <v>0</v>
      </c>
      <c r="N121" s="27">
        <v>149449</v>
      </c>
      <c r="O121" s="33">
        <v>272.16000000000003</v>
      </c>
      <c r="P121" s="35">
        <f t="shared" si="4"/>
        <v>2041.1671232876713</v>
      </c>
      <c r="Q121" s="27"/>
      <c r="R121" s="27">
        <f t="shared" si="6"/>
        <v>4.9851521254742419</v>
      </c>
      <c r="S121" s="33">
        <f t="shared" si="7"/>
        <v>2737.4559082892415</v>
      </c>
      <c r="T121" s="416"/>
      <c r="U121" s="433">
        <v>0</v>
      </c>
      <c r="V121" s="416"/>
      <c r="W121" s="416"/>
      <c r="X121" s="416"/>
      <c r="Y121" s="416"/>
      <c r="Z121" s="416"/>
      <c r="AA121" s="416"/>
      <c r="AB121" s="416"/>
      <c r="AC121" s="416"/>
      <c r="AD121" s="416"/>
      <c r="AE121" s="416"/>
      <c r="AF121" s="416"/>
      <c r="AG121" s="416"/>
      <c r="AH121" s="416"/>
      <c r="AI121" s="416"/>
      <c r="AJ121" s="416"/>
      <c r="AK121" s="416"/>
      <c r="AL121" s="416"/>
      <c r="AM121" s="416"/>
      <c r="AN121" s="416"/>
      <c r="AO121" s="416"/>
      <c r="AP121" s="416"/>
      <c r="AQ121" s="416"/>
      <c r="AR121" s="416"/>
      <c r="AS121" s="416"/>
      <c r="AT121" s="416"/>
      <c r="AU121" s="416"/>
      <c r="AV121" s="416"/>
      <c r="AW121" s="416"/>
      <c r="AX121" s="416"/>
      <c r="AY121" s="416"/>
      <c r="AZ121" s="416"/>
      <c r="BA121" s="416"/>
      <c r="BB121" s="416"/>
      <c r="BC121" s="416"/>
      <c r="BD121" s="416"/>
      <c r="BE121" s="416"/>
      <c r="BF121" s="416"/>
      <c r="BG121" s="416"/>
      <c r="BH121" s="416"/>
      <c r="BI121" s="416"/>
      <c r="BJ121" s="416"/>
      <c r="BK121" s="416"/>
      <c r="BL121" s="416"/>
      <c r="BM121" s="416"/>
      <c r="BN121" s="416"/>
    </row>
    <row r="122" spans="1:66" s="3" customFormat="1" ht="30" customHeight="1">
      <c r="A122" s="90">
        <v>12012</v>
      </c>
      <c r="B122" s="48" t="s">
        <v>12</v>
      </c>
      <c r="C122" s="45">
        <v>0</v>
      </c>
      <c r="D122" s="30">
        <v>24200</v>
      </c>
      <c r="E122" s="30">
        <v>0</v>
      </c>
      <c r="F122" s="33">
        <v>24200</v>
      </c>
      <c r="G122" s="34">
        <v>0</v>
      </c>
      <c r="H122" s="27">
        <v>0</v>
      </c>
      <c r="I122" s="29">
        <v>0</v>
      </c>
      <c r="J122" s="396">
        <v>-24200</v>
      </c>
      <c r="K122" s="448"/>
      <c r="L122" s="35"/>
      <c r="M122" s="27"/>
      <c r="N122" s="27">
        <v>149449</v>
      </c>
      <c r="O122" s="33">
        <v>236</v>
      </c>
      <c r="P122" s="35"/>
      <c r="Q122" s="27"/>
      <c r="R122" s="27">
        <f t="shared" si="6"/>
        <v>0.16192814940213718</v>
      </c>
      <c r="S122" s="33">
        <f t="shared" si="7"/>
        <v>102.54237288135593</v>
      </c>
      <c r="T122" s="416"/>
      <c r="U122" s="433">
        <v>0</v>
      </c>
      <c r="V122" s="416"/>
      <c r="W122" s="416"/>
      <c r="X122" s="416"/>
      <c r="Y122" s="416"/>
      <c r="Z122" s="416"/>
      <c r="AA122" s="416"/>
      <c r="AB122" s="416"/>
      <c r="AC122" s="416"/>
      <c r="AD122" s="416"/>
      <c r="AE122" s="416"/>
      <c r="AF122" s="416"/>
      <c r="AG122" s="416"/>
      <c r="AH122" s="416"/>
      <c r="AI122" s="416"/>
      <c r="AJ122" s="416"/>
      <c r="AK122" s="416"/>
      <c r="AL122" s="416"/>
      <c r="AM122" s="416"/>
      <c r="AN122" s="416"/>
      <c r="AO122" s="416"/>
      <c r="AP122" s="416"/>
      <c r="AQ122" s="416"/>
      <c r="AR122" s="416"/>
      <c r="AS122" s="416"/>
      <c r="AT122" s="416"/>
      <c r="AU122" s="416"/>
      <c r="AV122" s="416"/>
      <c r="AW122" s="416"/>
      <c r="AX122" s="416"/>
      <c r="AY122" s="416"/>
      <c r="AZ122" s="416"/>
      <c r="BA122" s="416"/>
      <c r="BB122" s="416"/>
      <c r="BC122" s="416"/>
      <c r="BD122" s="416"/>
      <c r="BE122" s="416"/>
      <c r="BF122" s="416"/>
      <c r="BG122" s="416"/>
      <c r="BH122" s="416"/>
      <c r="BI122" s="416"/>
      <c r="BJ122" s="416"/>
      <c r="BK122" s="416"/>
      <c r="BL122" s="416"/>
      <c r="BM122" s="416"/>
      <c r="BN122" s="416"/>
    </row>
    <row r="123" spans="1:66" s="3" customFormat="1" ht="30" customHeight="1">
      <c r="A123" s="90">
        <v>15001</v>
      </c>
      <c r="B123" s="48" t="s">
        <v>419</v>
      </c>
      <c r="C123" s="45">
        <v>8081772.7999999998</v>
      </c>
      <c r="D123" s="30">
        <v>4590749</v>
      </c>
      <c r="E123" s="30">
        <v>83212454.319503993</v>
      </c>
      <c r="F123" s="33">
        <v>95884976.11950399</v>
      </c>
      <c r="G123" s="34">
        <v>414320</v>
      </c>
      <c r="H123" s="27">
        <v>0</v>
      </c>
      <c r="I123" s="29">
        <v>414320</v>
      </c>
      <c r="J123" s="396">
        <v>-95470656.11950399</v>
      </c>
      <c r="K123" s="448"/>
      <c r="L123" s="35">
        <v>242</v>
      </c>
      <c r="M123" s="27">
        <v>523</v>
      </c>
      <c r="N123" s="27">
        <v>149449</v>
      </c>
      <c r="O123" s="33">
        <v>14911</v>
      </c>
      <c r="P123" s="35">
        <f t="shared" si="4"/>
        <v>394506.84346902475</v>
      </c>
      <c r="Q123" s="27">
        <f t="shared" si="5"/>
        <v>182544.27556310516</v>
      </c>
      <c r="R123" s="27">
        <f t="shared" si="6"/>
        <v>638.81763089417791</v>
      </c>
      <c r="S123" s="33">
        <f t="shared" si="7"/>
        <v>6402.6997598755279</v>
      </c>
      <c r="T123" s="416"/>
      <c r="U123" s="433">
        <v>0</v>
      </c>
      <c r="V123" s="416"/>
      <c r="W123" s="416"/>
      <c r="X123" s="416"/>
      <c r="Y123" s="416"/>
      <c r="Z123" s="416"/>
      <c r="AA123" s="416"/>
      <c r="AB123" s="416"/>
      <c r="AC123" s="416"/>
      <c r="AD123" s="416"/>
      <c r="AE123" s="416"/>
      <c r="AF123" s="416"/>
      <c r="AG123" s="416"/>
      <c r="AH123" s="416"/>
      <c r="AI123" s="416"/>
      <c r="AJ123" s="416"/>
      <c r="AK123" s="416"/>
      <c r="AL123" s="416"/>
      <c r="AM123" s="416"/>
      <c r="AN123" s="416"/>
      <c r="AO123" s="416"/>
      <c r="AP123" s="416"/>
      <c r="AQ123" s="416"/>
      <c r="AR123" s="416"/>
      <c r="AS123" s="416"/>
      <c r="AT123" s="416"/>
      <c r="AU123" s="416"/>
      <c r="AV123" s="416"/>
      <c r="AW123" s="416"/>
      <c r="AX123" s="416"/>
      <c r="AY123" s="416"/>
      <c r="AZ123" s="416"/>
      <c r="BA123" s="416"/>
      <c r="BB123" s="416"/>
      <c r="BC123" s="416"/>
      <c r="BD123" s="416"/>
      <c r="BE123" s="416"/>
      <c r="BF123" s="416"/>
      <c r="BG123" s="416"/>
      <c r="BH123" s="416"/>
      <c r="BI123" s="416"/>
      <c r="BJ123" s="416"/>
      <c r="BK123" s="416"/>
      <c r="BL123" s="416"/>
      <c r="BM123" s="416"/>
      <c r="BN123" s="416"/>
    </row>
    <row r="124" spans="1:66" s="3" customFormat="1" ht="30" customHeight="1">
      <c r="A124" s="90">
        <v>15006</v>
      </c>
      <c r="B124" s="48" t="s">
        <v>420</v>
      </c>
      <c r="C124" s="45">
        <v>8081772.7999999998</v>
      </c>
      <c r="D124" s="30">
        <v>3133973</v>
      </c>
      <c r="E124" s="30">
        <v>60635863.579474345</v>
      </c>
      <c r="F124" s="33">
        <v>71851609.379474342</v>
      </c>
      <c r="G124" s="34">
        <v>207790</v>
      </c>
      <c r="H124" s="27">
        <v>177221</v>
      </c>
      <c r="I124" s="29">
        <v>385011</v>
      </c>
      <c r="J124" s="396">
        <v>-71466598.379474342</v>
      </c>
      <c r="K124" s="448"/>
      <c r="L124" s="35">
        <v>242</v>
      </c>
      <c r="M124" s="27">
        <v>528</v>
      </c>
      <c r="N124" s="27">
        <v>149449</v>
      </c>
      <c r="O124" s="33">
        <v>12557</v>
      </c>
      <c r="P124" s="35">
        <f t="shared" si="4"/>
        <v>295316.52222923283</v>
      </c>
      <c r="Q124" s="27">
        <f t="shared" si="5"/>
        <v>135353.4060217317</v>
      </c>
      <c r="R124" s="27">
        <f t="shared" si="6"/>
        <v>478.20057932454779</v>
      </c>
      <c r="S124" s="33">
        <f t="shared" si="7"/>
        <v>5691.3751994484628</v>
      </c>
      <c r="T124" s="416"/>
      <c r="U124" s="433">
        <v>0</v>
      </c>
      <c r="V124" s="416"/>
      <c r="W124" s="416"/>
      <c r="X124" s="416"/>
      <c r="Y124" s="416"/>
      <c r="Z124" s="416"/>
      <c r="AA124" s="416"/>
      <c r="AB124" s="416"/>
      <c r="AC124" s="416"/>
      <c r="AD124" s="416"/>
      <c r="AE124" s="416"/>
      <c r="AF124" s="416"/>
      <c r="AG124" s="416"/>
      <c r="AH124" s="416"/>
      <c r="AI124" s="416"/>
      <c r="AJ124" s="416"/>
      <c r="AK124" s="416"/>
      <c r="AL124" s="416"/>
      <c r="AM124" s="416"/>
      <c r="AN124" s="416"/>
      <c r="AO124" s="416"/>
      <c r="AP124" s="416"/>
      <c r="AQ124" s="416"/>
      <c r="AR124" s="416"/>
      <c r="AS124" s="416"/>
      <c r="AT124" s="416"/>
      <c r="AU124" s="416"/>
      <c r="AV124" s="416"/>
      <c r="AW124" s="416"/>
      <c r="AX124" s="416"/>
      <c r="AY124" s="416"/>
      <c r="AZ124" s="416"/>
      <c r="BA124" s="416"/>
      <c r="BB124" s="416"/>
      <c r="BC124" s="416"/>
      <c r="BD124" s="416"/>
      <c r="BE124" s="416"/>
      <c r="BF124" s="416"/>
      <c r="BG124" s="416"/>
      <c r="BH124" s="416"/>
      <c r="BI124" s="416"/>
      <c r="BJ124" s="416"/>
      <c r="BK124" s="416"/>
      <c r="BL124" s="416"/>
      <c r="BM124" s="416"/>
      <c r="BN124" s="416"/>
    </row>
    <row r="125" spans="1:66" s="3" customFormat="1" ht="30" customHeight="1">
      <c r="A125" s="90">
        <v>15005</v>
      </c>
      <c r="B125" s="48" t="s">
        <v>421</v>
      </c>
      <c r="C125" s="45">
        <v>8081772.7999999998</v>
      </c>
      <c r="D125" s="30">
        <v>1382663</v>
      </c>
      <c r="E125" s="30">
        <v>6308110.13767209</v>
      </c>
      <c r="F125" s="33">
        <v>15772545.93767209</v>
      </c>
      <c r="G125" s="34">
        <v>0</v>
      </c>
      <c r="H125" s="27">
        <v>0</v>
      </c>
      <c r="I125" s="29">
        <v>0</v>
      </c>
      <c r="J125" s="396">
        <v>-15772545.93767209</v>
      </c>
      <c r="K125" s="448"/>
      <c r="L125" s="35">
        <v>242</v>
      </c>
      <c r="M125" s="27">
        <v>469</v>
      </c>
      <c r="N125" s="27">
        <v>149449</v>
      </c>
      <c r="O125" s="33">
        <v>14478</v>
      </c>
      <c r="P125" s="35">
        <f t="shared" si="4"/>
        <v>65175.809659802027</v>
      </c>
      <c r="Q125" s="27">
        <f t="shared" si="5"/>
        <v>33630.161914012984</v>
      </c>
      <c r="R125" s="27">
        <f t="shared" si="6"/>
        <v>105.53798243997679</v>
      </c>
      <c r="S125" s="33">
        <f t="shared" si="7"/>
        <v>1089.4146938577214</v>
      </c>
      <c r="T125" s="416"/>
      <c r="U125" s="433">
        <v>0</v>
      </c>
      <c r="V125" s="416"/>
      <c r="W125" s="416"/>
      <c r="X125" s="416"/>
      <c r="Y125" s="416"/>
      <c r="Z125" s="416"/>
      <c r="AA125" s="416"/>
      <c r="AB125" s="416"/>
      <c r="AC125" s="416"/>
      <c r="AD125" s="416"/>
      <c r="AE125" s="416"/>
      <c r="AF125" s="416"/>
      <c r="AG125" s="416"/>
      <c r="AH125" s="416"/>
      <c r="AI125" s="416"/>
      <c r="AJ125" s="416"/>
      <c r="AK125" s="416"/>
      <c r="AL125" s="416"/>
      <c r="AM125" s="416"/>
      <c r="AN125" s="416"/>
      <c r="AO125" s="416"/>
      <c r="AP125" s="416"/>
      <c r="AQ125" s="416"/>
      <c r="AR125" s="416"/>
      <c r="AS125" s="416"/>
      <c r="AT125" s="416"/>
      <c r="AU125" s="416"/>
      <c r="AV125" s="416"/>
      <c r="AW125" s="416"/>
      <c r="AX125" s="416"/>
      <c r="AY125" s="416"/>
      <c r="AZ125" s="416"/>
      <c r="BA125" s="416"/>
      <c r="BB125" s="416"/>
      <c r="BC125" s="416"/>
      <c r="BD125" s="416"/>
      <c r="BE125" s="416"/>
      <c r="BF125" s="416"/>
      <c r="BG125" s="416"/>
      <c r="BH125" s="416"/>
      <c r="BI125" s="416"/>
      <c r="BJ125" s="416"/>
      <c r="BK125" s="416"/>
      <c r="BL125" s="416"/>
      <c r="BM125" s="416"/>
      <c r="BN125" s="416"/>
    </row>
    <row r="126" spans="1:66" s="3" customFormat="1" ht="30" customHeight="1">
      <c r="A126" s="90">
        <v>15004</v>
      </c>
      <c r="B126" s="49" t="s">
        <v>422</v>
      </c>
      <c r="C126" s="45">
        <v>8081772.7999999998</v>
      </c>
      <c r="D126" s="30">
        <v>2784723</v>
      </c>
      <c r="E126" s="30">
        <v>2153461.8272841051</v>
      </c>
      <c r="F126" s="33">
        <v>13019957.627284106</v>
      </c>
      <c r="G126" s="34">
        <v>239910</v>
      </c>
      <c r="H126" s="27">
        <v>52206</v>
      </c>
      <c r="I126" s="29">
        <v>292116</v>
      </c>
      <c r="J126" s="396">
        <v>-12727841.627284106</v>
      </c>
      <c r="K126" s="448"/>
      <c r="L126" s="35">
        <v>242</v>
      </c>
      <c r="M126" s="27">
        <v>536</v>
      </c>
      <c r="N126" s="27">
        <v>149449</v>
      </c>
      <c r="O126" s="33">
        <v>11381</v>
      </c>
      <c r="P126" s="35">
        <f t="shared" si="4"/>
        <v>52594.386889603746</v>
      </c>
      <c r="Q126" s="27">
        <f t="shared" si="5"/>
        <v>23745.973185231542</v>
      </c>
      <c r="R126" s="27">
        <f t="shared" si="6"/>
        <v>85.165117379735605</v>
      </c>
      <c r="S126" s="33">
        <f t="shared" si="7"/>
        <v>1118.3412377896586</v>
      </c>
      <c r="T126" s="416"/>
      <c r="U126" s="433">
        <v>0</v>
      </c>
      <c r="V126" s="416"/>
      <c r="W126" s="416"/>
      <c r="X126" s="416"/>
      <c r="Y126" s="416"/>
      <c r="Z126" s="416"/>
      <c r="AA126" s="416"/>
      <c r="AB126" s="416"/>
      <c r="AC126" s="416"/>
      <c r="AD126" s="416"/>
      <c r="AE126" s="416"/>
      <c r="AF126" s="416"/>
      <c r="AG126" s="416"/>
      <c r="AH126" s="416"/>
      <c r="AI126" s="416"/>
      <c r="AJ126" s="416"/>
      <c r="AK126" s="416"/>
      <c r="AL126" s="416"/>
      <c r="AM126" s="416"/>
      <c r="AN126" s="416"/>
      <c r="AO126" s="416"/>
      <c r="AP126" s="416"/>
      <c r="AQ126" s="416"/>
      <c r="AR126" s="416"/>
      <c r="AS126" s="416"/>
      <c r="AT126" s="416"/>
      <c r="AU126" s="416"/>
      <c r="AV126" s="416"/>
      <c r="AW126" s="416"/>
      <c r="AX126" s="416"/>
      <c r="AY126" s="416"/>
      <c r="AZ126" s="416"/>
      <c r="BA126" s="416"/>
      <c r="BB126" s="416"/>
      <c r="BC126" s="416"/>
      <c r="BD126" s="416"/>
      <c r="BE126" s="416"/>
      <c r="BF126" s="416"/>
      <c r="BG126" s="416"/>
      <c r="BH126" s="416"/>
      <c r="BI126" s="416"/>
      <c r="BJ126" s="416"/>
      <c r="BK126" s="416"/>
      <c r="BL126" s="416"/>
      <c r="BM126" s="416"/>
      <c r="BN126" s="416"/>
    </row>
    <row r="127" spans="1:66" s="3" customFormat="1" ht="30" customHeight="1">
      <c r="A127" s="90">
        <v>15003</v>
      </c>
      <c r="B127" s="48" t="s">
        <v>423</v>
      </c>
      <c r="C127" s="45">
        <v>8081772.7999999998</v>
      </c>
      <c r="D127" s="30">
        <v>1992943</v>
      </c>
      <c r="E127" s="30">
        <v>3724851.0638297871</v>
      </c>
      <c r="F127" s="33">
        <v>13799566.863829788</v>
      </c>
      <c r="G127" s="34">
        <v>211830</v>
      </c>
      <c r="H127" s="27">
        <v>159197</v>
      </c>
      <c r="I127" s="29">
        <v>371027</v>
      </c>
      <c r="J127" s="396">
        <v>-13428539.863829788</v>
      </c>
      <c r="K127" s="448"/>
      <c r="L127" s="35">
        <v>242</v>
      </c>
      <c r="M127" s="27">
        <v>334</v>
      </c>
      <c r="N127" s="27">
        <v>149449</v>
      </c>
      <c r="O127" s="33">
        <v>10009</v>
      </c>
      <c r="P127" s="35">
        <f t="shared" si="4"/>
        <v>55489.834148056972</v>
      </c>
      <c r="Q127" s="27">
        <f t="shared" si="5"/>
        <v>40205.209173143077</v>
      </c>
      <c r="R127" s="27">
        <f t="shared" si="6"/>
        <v>89.853661542263836</v>
      </c>
      <c r="S127" s="33">
        <f t="shared" si="7"/>
        <v>1341.6465045289028</v>
      </c>
      <c r="T127" s="416"/>
      <c r="U127" s="433">
        <v>0</v>
      </c>
      <c r="V127" s="416"/>
      <c r="W127" s="416"/>
      <c r="X127" s="416"/>
      <c r="Y127" s="416"/>
      <c r="Z127" s="416"/>
      <c r="AA127" s="416"/>
      <c r="AB127" s="416"/>
      <c r="AC127" s="416"/>
      <c r="AD127" s="416"/>
      <c r="AE127" s="416"/>
      <c r="AF127" s="416"/>
      <c r="AG127" s="416"/>
      <c r="AH127" s="416"/>
      <c r="AI127" s="416"/>
      <c r="AJ127" s="416"/>
      <c r="AK127" s="416"/>
      <c r="AL127" s="416"/>
      <c r="AM127" s="416"/>
      <c r="AN127" s="416"/>
      <c r="AO127" s="416"/>
      <c r="AP127" s="416"/>
      <c r="AQ127" s="416"/>
      <c r="AR127" s="416"/>
      <c r="AS127" s="416"/>
      <c r="AT127" s="416"/>
      <c r="AU127" s="416"/>
      <c r="AV127" s="416"/>
      <c r="AW127" s="416"/>
      <c r="AX127" s="416"/>
      <c r="AY127" s="416"/>
      <c r="AZ127" s="416"/>
      <c r="BA127" s="416"/>
      <c r="BB127" s="416"/>
      <c r="BC127" s="416"/>
      <c r="BD127" s="416"/>
      <c r="BE127" s="416"/>
      <c r="BF127" s="416"/>
      <c r="BG127" s="416"/>
      <c r="BH127" s="416"/>
      <c r="BI127" s="416"/>
      <c r="BJ127" s="416"/>
      <c r="BK127" s="416"/>
      <c r="BL127" s="416"/>
      <c r="BM127" s="416"/>
      <c r="BN127" s="416"/>
    </row>
    <row r="128" spans="1:66" s="3" customFormat="1" ht="30" customHeight="1">
      <c r="A128" s="90">
        <v>15007</v>
      </c>
      <c r="B128" s="48" t="s">
        <v>424</v>
      </c>
      <c r="C128" s="45">
        <v>8081772.7999999998</v>
      </c>
      <c r="D128" s="30">
        <v>1759083</v>
      </c>
      <c r="E128" s="30">
        <v>29097556.623198353</v>
      </c>
      <c r="F128" s="33">
        <v>38938412.423198357</v>
      </c>
      <c r="G128" s="34">
        <v>200520</v>
      </c>
      <c r="H128" s="27">
        <v>0</v>
      </c>
      <c r="I128" s="29">
        <v>200520</v>
      </c>
      <c r="J128" s="396">
        <v>-38737892.423198357</v>
      </c>
      <c r="K128" s="448"/>
      <c r="L128" s="35">
        <v>242</v>
      </c>
      <c r="M128" s="27">
        <v>402</v>
      </c>
      <c r="N128" s="27">
        <v>149449</v>
      </c>
      <c r="O128" s="33">
        <v>9610</v>
      </c>
      <c r="P128" s="35">
        <f t="shared" si="4"/>
        <v>160073.93563305106</v>
      </c>
      <c r="Q128" s="27">
        <f t="shared" si="5"/>
        <v>96362.916475617807</v>
      </c>
      <c r="R128" s="27">
        <f t="shared" si="6"/>
        <v>259.20476164576786</v>
      </c>
      <c r="S128" s="33">
        <f t="shared" si="7"/>
        <v>4030.9981709883828</v>
      </c>
      <c r="T128" s="416"/>
      <c r="U128" s="433">
        <v>0</v>
      </c>
      <c r="V128" s="416"/>
      <c r="W128" s="416"/>
      <c r="X128" s="416"/>
      <c r="Y128" s="416"/>
      <c r="Z128" s="416"/>
      <c r="AA128" s="416"/>
      <c r="AB128" s="416"/>
      <c r="AC128" s="416"/>
      <c r="AD128" s="416"/>
      <c r="AE128" s="416"/>
      <c r="AF128" s="416"/>
      <c r="AG128" s="416"/>
      <c r="AH128" s="416"/>
      <c r="AI128" s="416"/>
      <c r="AJ128" s="416"/>
      <c r="AK128" s="416"/>
      <c r="AL128" s="416"/>
      <c r="AM128" s="416"/>
      <c r="AN128" s="416"/>
      <c r="AO128" s="416"/>
      <c r="AP128" s="416"/>
      <c r="AQ128" s="416"/>
      <c r="AR128" s="416"/>
      <c r="AS128" s="416"/>
      <c r="AT128" s="416"/>
      <c r="AU128" s="416"/>
      <c r="AV128" s="416"/>
      <c r="AW128" s="416"/>
      <c r="AX128" s="416"/>
      <c r="AY128" s="416"/>
      <c r="AZ128" s="416"/>
      <c r="BA128" s="416"/>
      <c r="BB128" s="416"/>
      <c r="BC128" s="416"/>
      <c r="BD128" s="416"/>
      <c r="BE128" s="416"/>
      <c r="BF128" s="416"/>
      <c r="BG128" s="416"/>
      <c r="BH128" s="416"/>
      <c r="BI128" s="416"/>
      <c r="BJ128" s="416"/>
      <c r="BK128" s="416"/>
      <c r="BL128" s="416"/>
      <c r="BM128" s="416"/>
      <c r="BN128" s="416"/>
    </row>
    <row r="129" spans="1:66" s="3" customFormat="1" ht="30" customHeight="1">
      <c r="A129" s="90">
        <v>15010</v>
      </c>
      <c r="B129" s="48" t="s">
        <v>425</v>
      </c>
      <c r="C129" s="45">
        <v>8081772.7999999998</v>
      </c>
      <c r="D129" s="30">
        <v>2381610</v>
      </c>
      <c r="E129" s="30">
        <v>33934601.61074464</v>
      </c>
      <c r="F129" s="33">
        <v>44397984.410744637</v>
      </c>
      <c r="G129" s="34">
        <v>241570</v>
      </c>
      <c r="H129" s="27">
        <v>83586</v>
      </c>
      <c r="I129" s="29">
        <v>325156</v>
      </c>
      <c r="J129" s="396">
        <v>-44072828.410744637</v>
      </c>
      <c r="K129" s="448"/>
      <c r="L129" s="35">
        <v>242</v>
      </c>
      <c r="M129" s="27">
        <v>204</v>
      </c>
      <c r="N129" s="27">
        <v>149449</v>
      </c>
      <c r="O129" s="33">
        <v>9312</v>
      </c>
      <c r="P129" s="35">
        <f t="shared" si="4"/>
        <v>182119.12566423404</v>
      </c>
      <c r="Q129" s="27">
        <f t="shared" si="5"/>
        <v>216043.27652325801</v>
      </c>
      <c r="R129" s="27">
        <f t="shared" si="6"/>
        <v>294.90212989544688</v>
      </c>
      <c r="S129" s="33">
        <f t="shared" si="7"/>
        <v>4732.9068310507555</v>
      </c>
      <c r="T129" s="416"/>
      <c r="U129" s="433">
        <v>0</v>
      </c>
      <c r="V129" s="416"/>
      <c r="W129" s="416"/>
      <c r="X129" s="416"/>
      <c r="Y129" s="416"/>
      <c r="Z129" s="416"/>
      <c r="AA129" s="416"/>
      <c r="AB129" s="416"/>
      <c r="AC129" s="416"/>
      <c r="AD129" s="416"/>
      <c r="AE129" s="416"/>
      <c r="AF129" s="416"/>
      <c r="AG129" s="416"/>
      <c r="AH129" s="416"/>
      <c r="AI129" s="416"/>
      <c r="AJ129" s="416"/>
      <c r="AK129" s="416"/>
      <c r="AL129" s="416"/>
      <c r="AM129" s="416"/>
      <c r="AN129" s="416"/>
      <c r="AO129" s="416"/>
      <c r="AP129" s="416"/>
      <c r="AQ129" s="416"/>
      <c r="AR129" s="416"/>
      <c r="AS129" s="416"/>
      <c r="AT129" s="416"/>
      <c r="AU129" s="416"/>
      <c r="AV129" s="416"/>
      <c r="AW129" s="416"/>
      <c r="AX129" s="416"/>
      <c r="AY129" s="416"/>
      <c r="AZ129" s="416"/>
      <c r="BA129" s="416"/>
      <c r="BB129" s="416"/>
      <c r="BC129" s="416"/>
      <c r="BD129" s="416"/>
      <c r="BE129" s="416"/>
      <c r="BF129" s="416"/>
      <c r="BG129" s="416"/>
      <c r="BH129" s="416"/>
      <c r="BI129" s="416"/>
      <c r="BJ129" s="416"/>
      <c r="BK129" s="416"/>
      <c r="BL129" s="416"/>
      <c r="BM129" s="416"/>
      <c r="BN129" s="416"/>
    </row>
    <row r="130" spans="1:66" s="3" customFormat="1" ht="30" customHeight="1">
      <c r="A130" s="90">
        <v>14009</v>
      </c>
      <c r="B130" s="48" t="s">
        <v>426</v>
      </c>
      <c r="C130" s="45">
        <v>5783525.5999999996</v>
      </c>
      <c r="D130" s="30">
        <v>4601844</v>
      </c>
      <c r="E130" s="30">
        <v>18731902.377972465</v>
      </c>
      <c r="F130" s="33">
        <v>29117271.977972463</v>
      </c>
      <c r="G130" s="34">
        <v>176900</v>
      </c>
      <c r="H130" s="27">
        <v>20301</v>
      </c>
      <c r="I130" s="29">
        <v>197201</v>
      </c>
      <c r="J130" s="396">
        <v>-28920070.977972463</v>
      </c>
      <c r="K130" s="448"/>
      <c r="L130" s="35">
        <v>242</v>
      </c>
      <c r="M130" s="27">
        <v>684</v>
      </c>
      <c r="N130" s="27">
        <v>149449</v>
      </c>
      <c r="O130" s="33">
        <v>8364</v>
      </c>
      <c r="P130" s="35">
        <f t="shared" si="4"/>
        <v>119504.42552881183</v>
      </c>
      <c r="Q130" s="27">
        <f t="shared" si="5"/>
        <v>42280.805523351555</v>
      </c>
      <c r="R130" s="27">
        <f t="shared" si="6"/>
        <v>193.5113047124602</v>
      </c>
      <c r="S130" s="33">
        <f t="shared" si="7"/>
        <v>3457.6842393558659</v>
      </c>
      <c r="T130" s="416"/>
      <c r="U130" s="433">
        <v>0</v>
      </c>
      <c r="V130" s="416"/>
      <c r="W130" s="416"/>
      <c r="X130" s="416"/>
      <c r="Y130" s="416"/>
      <c r="Z130" s="416"/>
      <c r="AA130" s="416"/>
      <c r="AB130" s="416"/>
      <c r="AC130" s="416"/>
      <c r="AD130" s="416"/>
      <c r="AE130" s="416"/>
      <c r="AF130" s="416"/>
      <c r="AG130" s="416"/>
      <c r="AH130" s="416"/>
      <c r="AI130" s="416"/>
      <c r="AJ130" s="416"/>
      <c r="AK130" s="416"/>
      <c r="AL130" s="416"/>
      <c r="AM130" s="416"/>
      <c r="AN130" s="416"/>
      <c r="AO130" s="416"/>
      <c r="AP130" s="416"/>
      <c r="AQ130" s="416"/>
      <c r="AR130" s="416"/>
      <c r="AS130" s="416"/>
      <c r="AT130" s="416"/>
      <c r="AU130" s="416"/>
      <c r="AV130" s="416"/>
      <c r="AW130" s="416"/>
      <c r="AX130" s="416"/>
      <c r="AY130" s="416"/>
      <c r="AZ130" s="416"/>
      <c r="BA130" s="416"/>
      <c r="BB130" s="416"/>
      <c r="BC130" s="416"/>
      <c r="BD130" s="416"/>
      <c r="BE130" s="416"/>
      <c r="BF130" s="416"/>
      <c r="BG130" s="416"/>
      <c r="BH130" s="416"/>
      <c r="BI130" s="416"/>
      <c r="BJ130" s="416"/>
      <c r="BK130" s="416"/>
      <c r="BL130" s="416"/>
      <c r="BM130" s="416"/>
      <c r="BN130" s="416"/>
    </row>
    <row r="131" spans="1:66" s="3" customFormat="1" ht="30" customHeight="1">
      <c r="A131" s="90">
        <v>14016</v>
      </c>
      <c r="B131" s="48" t="s">
        <v>427</v>
      </c>
      <c r="C131" s="45">
        <v>5783525.5999999996</v>
      </c>
      <c r="D131" s="30">
        <v>2005819</v>
      </c>
      <c r="E131" s="30">
        <v>18911492.006136704</v>
      </c>
      <c r="F131" s="33">
        <v>26700836.606136702</v>
      </c>
      <c r="G131" s="34">
        <v>215980</v>
      </c>
      <c r="H131" s="27">
        <v>0</v>
      </c>
      <c r="I131" s="29">
        <v>215980</v>
      </c>
      <c r="J131" s="396">
        <v>-26484856.606136702</v>
      </c>
      <c r="K131" s="448"/>
      <c r="L131" s="35">
        <v>242</v>
      </c>
      <c r="M131" s="27">
        <v>651</v>
      </c>
      <c r="N131" s="27">
        <v>149449</v>
      </c>
      <c r="O131" s="33">
        <v>8188</v>
      </c>
      <c r="P131" s="35">
        <f t="shared" ref="P131:P194" si="8">J131/L131*-1</f>
        <v>109441.55622370538</v>
      </c>
      <c r="Q131" s="27">
        <f t="shared" ref="Q131:Q194" si="9">J131/M131*-1</f>
        <v>40683.343481008756</v>
      </c>
      <c r="R131" s="27">
        <f t="shared" ref="R131:R194" si="10">J131/N131*-1</f>
        <v>177.2166866699456</v>
      </c>
      <c r="S131" s="33">
        <f t="shared" ref="S131:S194" si="11">J131/O131*-1</f>
        <v>3234.594114086065</v>
      </c>
      <c r="T131" s="416"/>
      <c r="U131" s="433">
        <v>0</v>
      </c>
      <c r="V131" s="416"/>
      <c r="W131" s="416"/>
      <c r="X131" s="416"/>
      <c r="Y131" s="416"/>
      <c r="Z131" s="416"/>
      <c r="AA131" s="416"/>
      <c r="AB131" s="416"/>
      <c r="AC131" s="416"/>
      <c r="AD131" s="416"/>
      <c r="AE131" s="416"/>
      <c r="AF131" s="416"/>
      <c r="AG131" s="416"/>
      <c r="AH131" s="416"/>
      <c r="AI131" s="416"/>
      <c r="AJ131" s="416"/>
      <c r="AK131" s="416"/>
      <c r="AL131" s="416"/>
      <c r="AM131" s="416"/>
      <c r="AN131" s="416"/>
      <c r="AO131" s="416"/>
      <c r="AP131" s="416"/>
      <c r="AQ131" s="416"/>
      <c r="AR131" s="416"/>
      <c r="AS131" s="416"/>
      <c r="AT131" s="416"/>
      <c r="AU131" s="416"/>
      <c r="AV131" s="416"/>
      <c r="AW131" s="416"/>
      <c r="AX131" s="416"/>
      <c r="AY131" s="416"/>
      <c r="AZ131" s="416"/>
      <c r="BA131" s="416"/>
      <c r="BB131" s="416"/>
      <c r="BC131" s="416"/>
      <c r="BD131" s="416"/>
      <c r="BE131" s="416"/>
      <c r="BF131" s="416"/>
      <c r="BG131" s="416"/>
      <c r="BH131" s="416"/>
      <c r="BI131" s="416"/>
      <c r="BJ131" s="416"/>
      <c r="BK131" s="416"/>
      <c r="BL131" s="416"/>
      <c r="BM131" s="416"/>
      <c r="BN131" s="416"/>
    </row>
    <row r="132" spans="1:66" s="3" customFormat="1" ht="30" customHeight="1">
      <c r="A132" s="90">
        <v>14012</v>
      </c>
      <c r="B132" s="48" t="s">
        <v>428</v>
      </c>
      <c r="C132" s="45">
        <v>5783525.5999999996</v>
      </c>
      <c r="D132" s="30">
        <v>3853219</v>
      </c>
      <c r="E132" s="30">
        <v>39600993.562334143</v>
      </c>
      <c r="F132" s="33">
        <v>49237738.162334144</v>
      </c>
      <c r="G132" s="34">
        <v>34770</v>
      </c>
      <c r="H132" s="27">
        <v>102281</v>
      </c>
      <c r="I132" s="29">
        <v>137051</v>
      </c>
      <c r="J132" s="396">
        <v>-49100687.162334144</v>
      </c>
      <c r="K132" s="448"/>
      <c r="L132" s="35">
        <v>242</v>
      </c>
      <c r="M132" s="27">
        <v>489</v>
      </c>
      <c r="N132" s="27">
        <v>149449</v>
      </c>
      <c r="O132" s="33">
        <v>8093</v>
      </c>
      <c r="P132" s="35">
        <f t="shared" si="8"/>
        <v>202895.40149724853</v>
      </c>
      <c r="Q132" s="27">
        <f t="shared" si="9"/>
        <v>100410.40319495735</v>
      </c>
      <c r="R132" s="27">
        <f t="shared" si="10"/>
        <v>328.54476886653066</v>
      </c>
      <c r="S132" s="33">
        <f t="shared" si="11"/>
        <v>6067.0563650480844</v>
      </c>
      <c r="T132" s="416"/>
      <c r="U132" s="433">
        <v>0</v>
      </c>
      <c r="V132" s="416"/>
      <c r="W132" s="416"/>
      <c r="X132" s="416"/>
      <c r="Y132" s="416"/>
      <c r="Z132" s="416"/>
      <c r="AA132" s="416"/>
      <c r="AB132" s="416"/>
      <c r="AC132" s="416"/>
      <c r="AD132" s="416"/>
      <c r="AE132" s="416"/>
      <c r="AF132" s="416"/>
      <c r="AG132" s="416"/>
      <c r="AH132" s="416"/>
      <c r="AI132" s="416"/>
      <c r="AJ132" s="416"/>
      <c r="AK132" s="416"/>
      <c r="AL132" s="416"/>
      <c r="AM132" s="416"/>
      <c r="AN132" s="416"/>
      <c r="AO132" s="416"/>
      <c r="AP132" s="416"/>
      <c r="AQ132" s="416"/>
      <c r="AR132" s="416"/>
      <c r="AS132" s="416"/>
      <c r="AT132" s="416"/>
      <c r="AU132" s="416"/>
      <c r="AV132" s="416"/>
      <c r="AW132" s="416"/>
      <c r="AX132" s="416"/>
      <c r="AY132" s="416"/>
      <c r="AZ132" s="416"/>
      <c r="BA132" s="416"/>
      <c r="BB132" s="416"/>
      <c r="BC132" s="416"/>
      <c r="BD132" s="416"/>
      <c r="BE132" s="416"/>
      <c r="BF132" s="416"/>
      <c r="BG132" s="416"/>
      <c r="BH132" s="416"/>
      <c r="BI132" s="416"/>
      <c r="BJ132" s="416"/>
      <c r="BK132" s="416"/>
      <c r="BL132" s="416"/>
      <c r="BM132" s="416"/>
      <c r="BN132" s="416"/>
    </row>
    <row r="133" spans="1:66" s="3" customFormat="1" ht="30" customHeight="1">
      <c r="A133" s="90">
        <v>14017</v>
      </c>
      <c r="B133" s="48" t="s">
        <v>429</v>
      </c>
      <c r="C133" s="45">
        <v>5783525.5999999996</v>
      </c>
      <c r="D133" s="30">
        <v>4201740</v>
      </c>
      <c r="E133" s="30">
        <v>23225.806451612902</v>
      </c>
      <c r="F133" s="33">
        <v>10008491.406451613</v>
      </c>
      <c r="G133" s="34">
        <v>23780</v>
      </c>
      <c r="H133" s="27">
        <v>0</v>
      </c>
      <c r="I133" s="29">
        <v>23780</v>
      </c>
      <c r="J133" s="396">
        <v>-9984711.4064516127</v>
      </c>
      <c r="K133" s="448"/>
      <c r="L133" s="35">
        <v>242</v>
      </c>
      <c r="M133" s="27">
        <v>422</v>
      </c>
      <c r="N133" s="27">
        <v>149449</v>
      </c>
      <c r="O133" s="33">
        <v>8051</v>
      </c>
      <c r="P133" s="35">
        <f t="shared" si="8"/>
        <v>41259.138043188483</v>
      </c>
      <c r="Q133" s="27">
        <f t="shared" si="9"/>
        <v>23660.453569790552</v>
      </c>
      <c r="R133" s="27">
        <f t="shared" si="10"/>
        <v>66.810158692608269</v>
      </c>
      <c r="S133" s="33">
        <f t="shared" si="11"/>
        <v>1240.1827607069449</v>
      </c>
      <c r="T133" s="416"/>
      <c r="U133" s="433">
        <v>0</v>
      </c>
      <c r="V133" s="416"/>
      <c r="W133" s="416"/>
      <c r="X133" s="416"/>
      <c r="Y133" s="416"/>
      <c r="Z133" s="416"/>
      <c r="AA133" s="416"/>
      <c r="AB133" s="416"/>
      <c r="AC133" s="416"/>
      <c r="AD133" s="416"/>
      <c r="AE133" s="416"/>
      <c r="AF133" s="416"/>
      <c r="AG133" s="416"/>
      <c r="AH133" s="416"/>
      <c r="AI133" s="416"/>
      <c r="AJ133" s="416"/>
      <c r="AK133" s="416"/>
      <c r="AL133" s="416"/>
      <c r="AM133" s="416"/>
      <c r="AN133" s="416"/>
      <c r="AO133" s="416"/>
      <c r="AP133" s="416"/>
      <c r="AQ133" s="416"/>
      <c r="AR133" s="416"/>
      <c r="AS133" s="416"/>
      <c r="AT133" s="416"/>
      <c r="AU133" s="416"/>
      <c r="AV133" s="416"/>
      <c r="AW133" s="416"/>
      <c r="AX133" s="416"/>
      <c r="AY133" s="416"/>
      <c r="AZ133" s="416"/>
      <c r="BA133" s="416"/>
      <c r="BB133" s="416"/>
      <c r="BC133" s="416"/>
      <c r="BD133" s="416"/>
      <c r="BE133" s="416"/>
      <c r="BF133" s="416"/>
      <c r="BG133" s="416"/>
      <c r="BH133" s="416"/>
      <c r="BI133" s="416"/>
      <c r="BJ133" s="416"/>
      <c r="BK133" s="416"/>
      <c r="BL133" s="416"/>
      <c r="BM133" s="416"/>
      <c r="BN133" s="416"/>
    </row>
    <row r="134" spans="1:66" s="3" customFormat="1" ht="30" customHeight="1">
      <c r="A134" s="90">
        <v>15002</v>
      </c>
      <c r="B134" s="48" t="s">
        <v>430</v>
      </c>
      <c r="C134" s="45">
        <v>8081772.7999999998</v>
      </c>
      <c r="D134" s="30">
        <v>9633705</v>
      </c>
      <c r="E134" s="30">
        <v>106769147.05882353</v>
      </c>
      <c r="F134" s="33">
        <v>124484624.85882352</v>
      </c>
      <c r="G134" s="34">
        <v>222940</v>
      </c>
      <c r="H134" s="27">
        <v>26499</v>
      </c>
      <c r="I134" s="29">
        <v>249439</v>
      </c>
      <c r="J134" s="396">
        <v>-124235185.85882352</v>
      </c>
      <c r="K134" s="448"/>
      <c r="L134" s="35">
        <v>242</v>
      </c>
      <c r="M134" s="27">
        <v>279</v>
      </c>
      <c r="N134" s="27">
        <v>149449</v>
      </c>
      <c r="O134" s="33">
        <v>8031</v>
      </c>
      <c r="P134" s="35">
        <f t="shared" si="8"/>
        <v>513368.53660670877</v>
      </c>
      <c r="Q134" s="27">
        <f t="shared" si="9"/>
        <v>445287.40451191226</v>
      </c>
      <c r="R134" s="27">
        <f t="shared" si="10"/>
        <v>831.28817094007672</v>
      </c>
      <c r="S134" s="33">
        <f t="shared" si="11"/>
        <v>15469.45409772426</v>
      </c>
      <c r="T134" s="416"/>
      <c r="U134" s="433">
        <v>0</v>
      </c>
      <c r="V134" s="416"/>
      <c r="W134" s="416"/>
      <c r="X134" s="416"/>
      <c r="Y134" s="416"/>
      <c r="Z134" s="416"/>
      <c r="AA134" s="416"/>
      <c r="AB134" s="416"/>
      <c r="AC134" s="416"/>
      <c r="AD134" s="416"/>
      <c r="AE134" s="416"/>
      <c r="AF134" s="416"/>
      <c r="AG134" s="416"/>
      <c r="AH134" s="416"/>
      <c r="AI134" s="416"/>
      <c r="AJ134" s="416"/>
      <c r="AK134" s="416"/>
      <c r="AL134" s="416"/>
      <c r="AM134" s="416"/>
      <c r="AN134" s="416"/>
      <c r="AO134" s="416"/>
      <c r="AP134" s="416"/>
      <c r="AQ134" s="416"/>
      <c r="AR134" s="416"/>
      <c r="AS134" s="416"/>
      <c r="AT134" s="416"/>
      <c r="AU134" s="416"/>
      <c r="AV134" s="416"/>
      <c r="AW134" s="416"/>
      <c r="AX134" s="416"/>
      <c r="AY134" s="416"/>
      <c r="AZ134" s="416"/>
      <c r="BA134" s="416"/>
      <c r="BB134" s="416"/>
      <c r="BC134" s="416"/>
      <c r="BD134" s="416"/>
      <c r="BE134" s="416"/>
      <c r="BF134" s="416"/>
      <c r="BG134" s="416"/>
      <c r="BH134" s="416"/>
      <c r="BI134" s="416"/>
      <c r="BJ134" s="416"/>
      <c r="BK134" s="416"/>
      <c r="BL134" s="416"/>
      <c r="BM134" s="416"/>
      <c r="BN134" s="416"/>
    </row>
    <row r="135" spans="1:66" s="3" customFormat="1" ht="30" customHeight="1">
      <c r="A135" s="90">
        <v>14007</v>
      </c>
      <c r="B135" s="48" t="s">
        <v>431</v>
      </c>
      <c r="C135" s="45">
        <v>5783525.5999999996</v>
      </c>
      <c r="D135" s="30">
        <v>3477789</v>
      </c>
      <c r="E135" s="30">
        <v>10859439.361702127</v>
      </c>
      <c r="F135" s="33">
        <v>20120753.961702127</v>
      </c>
      <c r="G135" s="34">
        <v>223070</v>
      </c>
      <c r="H135" s="27">
        <v>329829</v>
      </c>
      <c r="I135" s="29">
        <v>552899</v>
      </c>
      <c r="J135" s="396">
        <v>-19567854.961702127</v>
      </c>
      <c r="K135" s="448"/>
      <c r="L135" s="35">
        <v>242</v>
      </c>
      <c r="M135" s="27">
        <v>503</v>
      </c>
      <c r="N135" s="27">
        <v>149449</v>
      </c>
      <c r="O135" s="33">
        <v>7960</v>
      </c>
      <c r="P135" s="35">
        <f t="shared" si="8"/>
        <v>80858.904800422009</v>
      </c>
      <c r="Q135" s="27">
        <f t="shared" si="9"/>
        <v>38902.296146525106</v>
      </c>
      <c r="R135" s="27">
        <f t="shared" si="10"/>
        <v>130.93332817015923</v>
      </c>
      <c r="S135" s="33">
        <f t="shared" si="11"/>
        <v>2458.2732363947398</v>
      </c>
      <c r="T135" s="416"/>
      <c r="U135" s="433">
        <v>0</v>
      </c>
      <c r="V135" s="416"/>
      <c r="W135" s="416"/>
      <c r="X135" s="416"/>
      <c r="Y135" s="416"/>
      <c r="Z135" s="416"/>
      <c r="AA135" s="416"/>
      <c r="AB135" s="416"/>
      <c r="AC135" s="416"/>
      <c r="AD135" s="416"/>
      <c r="AE135" s="416"/>
      <c r="AF135" s="416"/>
      <c r="AG135" s="416"/>
      <c r="AH135" s="416"/>
      <c r="AI135" s="416"/>
      <c r="AJ135" s="416"/>
      <c r="AK135" s="416"/>
      <c r="AL135" s="416"/>
      <c r="AM135" s="416"/>
      <c r="AN135" s="416"/>
      <c r="AO135" s="416"/>
      <c r="AP135" s="416"/>
      <c r="AQ135" s="416"/>
      <c r="AR135" s="416"/>
      <c r="AS135" s="416"/>
      <c r="AT135" s="416"/>
      <c r="AU135" s="416"/>
      <c r="AV135" s="416"/>
      <c r="AW135" s="416"/>
      <c r="AX135" s="416"/>
      <c r="AY135" s="416"/>
      <c r="AZ135" s="416"/>
      <c r="BA135" s="416"/>
      <c r="BB135" s="416"/>
      <c r="BC135" s="416"/>
      <c r="BD135" s="416"/>
      <c r="BE135" s="416"/>
      <c r="BF135" s="416"/>
      <c r="BG135" s="416"/>
      <c r="BH135" s="416"/>
      <c r="BI135" s="416"/>
      <c r="BJ135" s="416"/>
      <c r="BK135" s="416"/>
      <c r="BL135" s="416"/>
      <c r="BM135" s="416"/>
      <c r="BN135" s="416"/>
    </row>
    <row r="136" spans="1:66" s="3" customFormat="1" ht="30" customHeight="1">
      <c r="A136" s="90">
        <v>15008</v>
      </c>
      <c r="B136" s="48" t="s">
        <v>432</v>
      </c>
      <c r="C136" s="45">
        <v>8081772.7999999998</v>
      </c>
      <c r="D136" s="30">
        <v>5560057</v>
      </c>
      <c r="E136" s="30">
        <v>43661905.809681453</v>
      </c>
      <c r="F136" s="33">
        <v>57303735.609681457</v>
      </c>
      <c r="G136" s="34">
        <v>117450</v>
      </c>
      <c r="H136" s="27">
        <v>0</v>
      </c>
      <c r="I136" s="29">
        <v>117450</v>
      </c>
      <c r="J136" s="396">
        <v>-57186285.609681457</v>
      </c>
      <c r="K136" s="448"/>
      <c r="L136" s="35">
        <v>242</v>
      </c>
      <c r="M136" s="27">
        <v>217</v>
      </c>
      <c r="N136" s="27">
        <v>149449</v>
      </c>
      <c r="O136" s="33">
        <v>7867</v>
      </c>
      <c r="P136" s="35">
        <f t="shared" si="8"/>
        <v>236306.96532926222</v>
      </c>
      <c r="Q136" s="27">
        <f t="shared" si="9"/>
        <v>263531.27009069797</v>
      </c>
      <c r="R136" s="27">
        <f t="shared" si="10"/>
        <v>382.64749586602426</v>
      </c>
      <c r="S136" s="33">
        <f t="shared" si="11"/>
        <v>7269.1350717784999</v>
      </c>
      <c r="T136" s="416"/>
      <c r="U136" s="433">
        <v>0</v>
      </c>
      <c r="V136" s="416"/>
      <c r="W136" s="416"/>
      <c r="X136" s="416"/>
      <c r="Y136" s="416"/>
      <c r="Z136" s="416"/>
      <c r="AA136" s="416"/>
      <c r="AB136" s="416"/>
      <c r="AC136" s="416"/>
      <c r="AD136" s="416"/>
      <c r="AE136" s="416"/>
      <c r="AF136" s="416"/>
      <c r="AG136" s="416"/>
      <c r="AH136" s="416"/>
      <c r="AI136" s="416"/>
      <c r="AJ136" s="416"/>
      <c r="AK136" s="416"/>
      <c r="AL136" s="416"/>
      <c r="AM136" s="416"/>
      <c r="AN136" s="416"/>
      <c r="AO136" s="416"/>
      <c r="AP136" s="416"/>
      <c r="AQ136" s="416"/>
      <c r="AR136" s="416"/>
      <c r="AS136" s="416"/>
      <c r="AT136" s="416"/>
      <c r="AU136" s="416"/>
      <c r="AV136" s="416"/>
      <c r="AW136" s="416"/>
      <c r="AX136" s="416"/>
      <c r="AY136" s="416"/>
      <c r="AZ136" s="416"/>
      <c r="BA136" s="416"/>
      <c r="BB136" s="416"/>
      <c r="BC136" s="416"/>
      <c r="BD136" s="416"/>
      <c r="BE136" s="416"/>
      <c r="BF136" s="416"/>
      <c r="BG136" s="416"/>
      <c r="BH136" s="416"/>
      <c r="BI136" s="416"/>
      <c r="BJ136" s="416"/>
      <c r="BK136" s="416"/>
      <c r="BL136" s="416"/>
      <c r="BM136" s="416"/>
      <c r="BN136" s="416"/>
    </row>
    <row r="137" spans="1:66" s="3" customFormat="1" ht="30" customHeight="1">
      <c r="A137" s="90">
        <v>15009</v>
      </c>
      <c r="B137" s="48" t="s">
        <v>433</v>
      </c>
      <c r="C137" s="45">
        <v>8081772.7999999998</v>
      </c>
      <c r="D137" s="30">
        <v>3839480</v>
      </c>
      <c r="E137" s="30">
        <v>35868893.778513469</v>
      </c>
      <c r="F137" s="33">
        <v>47790146.578513473</v>
      </c>
      <c r="G137" s="34">
        <v>133760</v>
      </c>
      <c r="H137" s="27">
        <v>0</v>
      </c>
      <c r="I137" s="29">
        <v>133760</v>
      </c>
      <c r="J137" s="396">
        <v>-47656386.578513473</v>
      </c>
      <c r="K137" s="448"/>
      <c r="L137" s="35">
        <v>242</v>
      </c>
      <c r="M137" s="27">
        <v>256</v>
      </c>
      <c r="N137" s="27">
        <v>149449</v>
      </c>
      <c r="O137" s="33">
        <v>7597</v>
      </c>
      <c r="P137" s="35">
        <f t="shared" si="8"/>
        <v>196927.2172665846</v>
      </c>
      <c r="Q137" s="27">
        <f t="shared" si="9"/>
        <v>186157.76007231825</v>
      </c>
      <c r="R137" s="27">
        <f t="shared" si="10"/>
        <v>318.88059858890642</v>
      </c>
      <c r="S137" s="33">
        <f t="shared" si="11"/>
        <v>6273.0533866675623</v>
      </c>
      <c r="T137" s="416"/>
      <c r="U137" s="433">
        <v>0</v>
      </c>
      <c r="V137" s="416"/>
      <c r="W137" s="416"/>
      <c r="X137" s="416"/>
      <c r="Y137" s="416"/>
      <c r="Z137" s="416"/>
      <c r="AA137" s="416"/>
      <c r="AB137" s="416"/>
      <c r="AC137" s="416"/>
      <c r="AD137" s="416"/>
      <c r="AE137" s="416"/>
      <c r="AF137" s="416"/>
      <c r="AG137" s="416"/>
      <c r="AH137" s="416"/>
      <c r="AI137" s="416"/>
      <c r="AJ137" s="416"/>
      <c r="AK137" s="416"/>
      <c r="AL137" s="416"/>
      <c r="AM137" s="416"/>
      <c r="AN137" s="416"/>
      <c r="AO137" s="416"/>
      <c r="AP137" s="416"/>
      <c r="AQ137" s="416"/>
      <c r="AR137" s="416"/>
      <c r="AS137" s="416"/>
      <c r="AT137" s="416"/>
      <c r="AU137" s="416"/>
      <c r="AV137" s="416"/>
      <c r="AW137" s="416"/>
      <c r="AX137" s="416"/>
      <c r="AY137" s="416"/>
      <c r="AZ137" s="416"/>
      <c r="BA137" s="416"/>
      <c r="BB137" s="416"/>
      <c r="BC137" s="416"/>
      <c r="BD137" s="416"/>
      <c r="BE137" s="416"/>
      <c r="BF137" s="416"/>
      <c r="BG137" s="416"/>
      <c r="BH137" s="416"/>
      <c r="BI137" s="416"/>
      <c r="BJ137" s="416"/>
      <c r="BK137" s="416"/>
      <c r="BL137" s="416"/>
      <c r="BM137" s="416"/>
      <c r="BN137" s="416"/>
    </row>
    <row r="138" spans="1:66" s="3" customFormat="1" ht="30" customHeight="1">
      <c r="A138" s="90">
        <v>14002</v>
      </c>
      <c r="B138" s="48" t="s">
        <v>434</v>
      </c>
      <c r="C138" s="45">
        <v>5783525.5999999996</v>
      </c>
      <c r="D138" s="30">
        <v>2665564</v>
      </c>
      <c r="E138" s="30">
        <v>10798758.433185793</v>
      </c>
      <c r="F138" s="33">
        <v>19247848.033185795</v>
      </c>
      <c r="G138" s="34">
        <v>200680</v>
      </c>
      <c r="H138" s="27">
        <v>0</v>
      </c>
      <c r="I138" s="29">
        <v>200680</v>
      </c>
      <c r="J138" s="396">
        <v>-19047168.033185795</v>
      </c>
      <c r="K138" s="448"/>
      <c r="L138" s="35">
        <v>242</v>
      </c>
      <c r="M138" s="27">
        <v>494</v>
      </c>
      <c r="N138" s="27">
        <v>149449</v>
      </c>
      <c r="O138" s="33">
        <v>7378</v>
      </c>
      <c r="P138" s="35">
        <f t="shared" si="8"/>
        <v>78707.305922255357</v>
      </c>
      <c r="Q138" s="27">
        <f t="shared" si="9"/>
        <v>38557.020310092703</v>
      </c>
      <c r="R138" s="27">
        <f t="shared" si="10"/>
        <v>127.44928392418682</v>
      </c>
      <c r="S138" s="33">
        <f t="shared" si="11"/>
        <v>2581.6167027901593</v>
      </c>
      <c r="T138" s="416"/>
      <c r="U138" s="433">
        <v>0</v>
      </c>
      <c r="V138" s="416"/>
      <c r="W138" s="416"/>
      <c r="X138" s="416"/>
      <c r="Y138" s="416"/>
      <c r="Z138" s="416"/>
      <c r="AA138" s="416"/>
      <c r="AB138" s="416"/>
      <c r="AC138" s="416"/>
      <c r="AD138" s="416"/>
      <c r="AE138" s="416"/>
      <c r="AF138" s="416"/>
      <c r="AG138" s="416"/>
      <c r="AH138" s="416"/>
      <c r="AI138" s="416"/>
      <c r="AJ138" s="416"/>
      <c r="AK138" s="416"/>
      <c r="AL138" s="416"/>
      <c r="AM138" s="416"/>
      <c r="AN138" s="416"/>
      <c r="AO138" s="416"/>
      <c r="AP138" s="416"/>
      <c r="AQ138" s="416"/>
      <c r="AR138" s="416"/>
      <c r="AS138" s="416"/>
      <c r="AT138" s="416"/>
      <c r="AU138" s="416"/>
      <c r="AV138" s="416"/>
      <c r="AW138" s="416"/>
      <c r="AX138" s="416"/>
      <c r="AY138" s="416"/>
      <c r="AZ138" s="416"/>
      <c r="BA138" s="416"/>
      <c r="BB138" s="416"/>
      <c r="BC138" s="416"/>
      <c r="BD138" s="416"/>
      <c r="BE138" s="416"/>
      <c r="BF138" s="416"/>
      <c r="BG138" s="416"/>
      <c r="BH138" s="416"/>
      <c r="BI138" s="416"/>
      <c r="BJ138" s="416"/>
      <c r="BK138" s="416"/>
      <c r="BL138" s="416"/>
      <c r="BM138" s="416"/>
      <c r="BN138" s="416"/>
    </row>
    <row r="139" spans="1:66" s="3" customFormat="1" ht="30" customHeight="1">
      <c r="A139" s="90">
        <v>14005</v>
      </c>
      <c r="B139" s="48" t="s">
        <v>435</v>
      </c>
      <c r="C139" s="45">
        <v>5783525.5999999996</v>
      </c>
      <c r="D139" s="30">
        <v>6943713</v>
      </c>
      <c r="E139" s="30">
        <v>52753312.606667437</v>
      </c>
      <c r="F139" s="33">
        <v>65480551.206667438</v>
      </c>
      <c r="G139" s="34">
        <v>77520</v>
      </c>
      <c r="H139" s="27">
        <v>0</v>
      </c>
      <c r="I139" s="29">
        <v>77520</v>
      </c>
      <c r="J139" s="396">
        <v>-65403031.206667438</v>
      </c>
      <c r="K139" s="448"/>
      <c r="L139" s="35">
        <v>242</v>
      </c>
      <c r="M139" s="27">
        <v>384</v>
      </c>
      <c r="N139" s="27">
        <v>149449</v>
      </c>
      <c r="O139" s="33">
        <v>7198</v>
      </c>
      <c r="P139" s="35">
        <f t="shared" si="8"/>
        <v>270260.45953168365</v>
      </c>
      <c r="Q139" s="27">
        <f t="shared" si="9"/>
        <v>170320.39376736313</v>
      </c>
      <c r="R139" s="27">
        <f t="shared" si="10"/>
        <v>437.62776068536715</v>
      </c>
      <c r="S139" s="33">
        <f t="shared" si="11"/>
        <v>9086.2783004539378</v>
      </c>
      <c r="T139" s="416"/>
      <c r="U139" s="433">
        <v>0</v>
      </c>
      <c r="V139" s="416"/>
      <c r="W139" s="416"/>
      <c r="X139" s="416"/>
      <c r="Y139" s="416"/>
      <c r="Z139" s="416"/>
      <c r="AA139" s="416"/>
      <c r="AB139" s="416"/>
      <c r="AC139" s="416"/>
      <c r="AD139" s="416"/>
      <c r="AE139" s="416"/>
      <c r="AF139" s="416"/>
      <c r="AG139" s="416"/>
      <c r="AH139" s="416"/>
      <c r="AI139" s="416"/>
      <c r="AJ139" s="416"/>
      <c r="AK139" s="416"/>
      <c r="AL139" s="416"/>
      <c r="AM139" s="416"/>
      <c r="AN139" s="416"/>
      <c r="AO139" s="416"/>
      <c r="AP139" s="416"/>
      <c r="AQ139" s="416"/>
      <c r="AR139" s="416"/>
      <c r="AS139" s="416"/>
      <c r="AT139" s="416"/>
      <c r="AU139" s="416"/>
      <c r="AV139" s="416"/>
      <c r="AW139" s="416"/>
      <c r="AX139" s="416"/>
      <c r="AY139" s="416"/>
      <c r="AZ139" s="416"/>
      <c r="BA139" s="416"/>
      <c r="BB139" s="416"/>
      <c r="BC139" s="416"/>
      <c r="BD139" s="416"/>
      <c r="BE139" s="416"/>
      <c r="BF139" s="416"/>
      <c r="BG139" s="416"/>
      <c r="BH139" s="416"/>
      <c r="BI139" s="416"/>
      <c r="BJ139" s="416"/>
      <c r="BK139" s="416"/>
      <c r="BL139" s="416"/>
      <c r="BM139" s="416"/>
      <c r="BN139" s="416"/>
    </row>
    <row r="140" spans="1:66" s="3" customFormat="1" ht="30" customHeight="1">
      <c r="A140" s="90">
        <v>14008</v>
      </c>
      <c r="B140" s="48" t="s">
        <v>436</v>
      </c>
      <c r="C140" s="45">
        <v>5783525.5999999996</v>
      </c>
      <c r="D140" s="30">
        <v>3666230</v>
      </c>
      <c r="E140" s="30">
        <v>12940006.863417981</v>
      </c>
      <c r="F140" s="33">
        <v>22389762.463417981</v>
      </c>
      <c r="G140" s="34">
        <v>249730</v>
      </c>
      <c r="H140" s="27">
        <v>0</v>
      </c>
      <c r="I140" s="29">
        <v>249730</v>
      </c>
      <c r="J140" s="396">
        <v>-22140032.463417981</v>
      </c>
      <c r="K140" s="448"/>
      <c r="L140" s="35">
        <v>242</v>
      </c>
      <c r="M140" s="27">
        <v>469</v>
      </c>
      <c r="N140" s="27">
        <v>149449</v>
      </c>
      <c r="O140" s="33">
        <v>7175</v>
      </c>
      <c r="P140" s="35">
        <f t="shared" si="8"/>
        <v>91487.737452140413</v>
      </c>
      <c r="Q140" s="27">
        <f t="shared" si="9"/>
        <v>47206.892246093776</v>
      </c>
      <c r="R140" s="27">
        <f t="shared" si="10"/>
        <v>148.14440018613695</v>
      </c>
      <c r="S140" s="33">
        <f t="shared" si="11"/>
        <v>3085.7188102324712</v>
      </c>
      <c r="T140" s="416"/>
      <c r="U140" s="433">
        <v>0</v>
      </c>
      <c r="V140" s="416"/>
      <c r="W140" s="416"/>
      <c r="X140" s="416"/>
      <c r="Y140" s="416"/>
      <c r="Z140" s="416"/>
      <c r="AA140" s="416"/>
      <c r="AB140" s="416"/>
      <c r="AC140" s="416"/>
      <c r="AD140" s="416"/>
      <c r="AE140" s="416"/>
      <c r="AF140" s="416"/>
      <c r="AG140" s="416"/>
      <c r="AH140" s="416"/>
      <c r="AI140" s="416"/>
      <c r="AJ140" s="416"/>
      <c r="AK140" s="416"/>
      <c r="AL140" s="416"/>
      <c r="AM140" s="416"/>
      <c r="AN140" s="416"/>
      <c r="AO140" s="416"/>
      <c r="AP140" s="416"/>
      <c r="AQ140" s="416"/>
      <c r="AR140" s="416"/>
      <c r="AS140" s="416"/>
      <c r="AT140" s="416"/>
      <c r="AU140" s="416"/>
      <c r="AV140" s="416"/>
      <c r="AW140" s="416"/>
      <c r="AX140" s="416"/>
      <c r="AY140" s="416"/>
      <c r="AZ140" s="416"/>
      <c r="BA140" s="416"/>
      <c r="BB140" s="416"/>
      <c r="BC140" s="416"/>
      <c r="BD140" s="416"/>
      <c r="BE140" s="416"/>
      <c r="BF140" s="416"/>
      <c r="BG140" s="416"/>
      <c r="BH140" s="416"/>
      <c r="BI140" s="416"/>
      <c r="BJ140" s="416"/>
      <c r="BK140" s="416"/>
      <c r="BL140" s="416"/>
      <c r="BM140" s="416"/>
      <c r="BN140" s="416"/>
    </row>
    <row r="141" spans="1:66" s="3" customFormat="1" ht="30" customHeight="1">
      <c r="A141" s="90">
        <v>14004</v>
      </c>
      <c r="B141" s="48" t="s">
        <v>437</v>
      </c>
      <c r="C141" s="45">
        <v>5783525.5999999996</v>
      </c>
      <c r="D141" s="30">
        <v>2645980</v>
      </c>
      <c r="E141" s="30">
        <v>15908042.553191489</v>
      </c>
      <c r="F141" s="33">
        <v>24337548.153191488</v>
      </c>
      <c r="G141" s="34">
        <v>163840</v>
      </c>
      <c r="H141" s="27">
        <v>0</v>
      </c>
      <c r="I141" s="29">
        <v>163840</v>
      </c>
      <c r="J141" s="396">
        <v>-24173708.153191488</v>
      </c>
      <c r="K141" s="448"/>
      <c r="L141" s="35">
        <v>242</v>
      </c>
      <c r="M141" s="27">
        <v>399</v>
      </c>
      <c r="N141" s="27">
        <v>149449</v>
      </c>
      <c r="O141" s="33">
        <v>7103</v>
      </c>
      <c r="P141" s="35">
        <f t="shared" si="8"/>
        <v>99891.356004923509</v>
      </c>
      <c r="Q141" s="27">
        <f t="shared" si="9"/>
        <v>60585.734719778164</v>
      </c>
      <c r="R141" s="27">
        <f t="shared" si="10"/>
        <v>161.75222419147326</v>
      </c>
      <c r="S141" s="33">
        <f t="shared" si="11"/>
        <v>3403.309609065393</v>
      </c>
      <c r="T141" s="416"/>
      <c r="U141" s="433">
        <v>0</v>
      </c>
      <c r="V141" s="416"/>
      <c r="W141" s="416"/>
      <c r="X141" s="416"/>
      <c r="Y141" s="416"/>
      <c r="Z141" s="416"/>
      <c r="AA141" s="416"/>
      <c r="AB141" s="416"/>
      <c r="AC141" s="416"/>
      <c r="AD141" s="416"/>
      <c r="AE141" s="416"/>
      <c r="AF141" s="416"/>
      <c r="AG141" s="416"/>
      <c r="AH141" s="416"/>
      <c r="AI141" s="416"/>
      <c r="AJ141" s="416"/>
      <c r="AK141" s="416"/>
      <c r="AL141" s="416"/>
      <c r="AM141" s="416"/>
      <c r="AN141" s="416"/>
      <c r="AO141" s="416"/>
      <c r="AP141" s="416"/>
      <c r="AQ141" s="416"/>
      <c r="AR141" s="416"/>
      <c r="AS141" s="416"/>
      <c r="AT141" s="416"/>
      <c r="AU141" s="416"/>
      <c r="AV141" s="416"/>
      <c r="AW141" s="416"/>
      <c r="AX141" s="416"/>
      <c r="AY141" s="416"/>
      <c r="AZ141" s="416"/>
      <c r="BA141" s="416"/>
      <c r="BB141" s="416"/>
      <c r="BC141" s="416"/>
      <c r="BD141" s="416"/>
      <c r="BE141" s="416"/>
      <c r="BF141" s="416"/>
      <c r="BG141" s="416"/>
      <c r="BH141" s="416"/>
      <c r="BI141" s="416"/>
      <c r="BJ141" s="416"/>
      <c r="BK141" s="416"/>
      <c r="BL141" s="416"/>
      <c r="BM141" s="416"/>
      <c r="BN141" s="416"/>
    </row>
    <row r="142" spans="1:66" s="3" customFormat="1" ht="30" customHeight="1">
      <c r="A142" s="90">
        <v>14003</v>
      </c>
      <c r="B142" s="48" t="s">
        <v>438</v>
      </c>
      <c r="C142" s="45">
        <v>5783525.5999999996</v>
      </c>
      <c r="D142" s="30">
        <v>2842472</v>
      </c>
      <c r="E142" s="30">
        <v>13173853.122855183</v>
      </c>
      <c r="F142" s="33">
        <v>21799850.722855181</v>
      </c>
      <c r="G142" s="34">
        <v>173610</v>
      </c>
      <c r="H142" s="27">
        <v>0</v>
      </c>
      <c r="I142" s="29">
        <v>173610</v>
      </c>
      <c r="J142" s="396">
        <v>-21626240.722855181</v>
      </c>
      <c r="K142" s="448"/>
      <c r="L142" s="35">
        <v>242</v>
      </c>
      <c r="M142" s="27">
        <v>355</v>
      </c>
      <c r="N142" s="27">
        <v>149449</v>
      </c>
      <c r="O142" s="33">
        <v>6768</v>
      </c>
      <c r="P142" s="35">
        <f t="shared" si="8"/>
        <v>89364.63108617843</v>
      </c>
      <c r="Q142" s="27">
        <f t="shared" si="9"/>
        <v>60918.98795170473</v>
      </c>
      <c r="R142" s="27">
        <f t="shared" si="10"/>
        <v>144.70649333789575</v>
      </c>
      <c r="S142" s="33">
        <f t="shared" si="11"/>
        <v>3195.366537064891</v>
      </c>
      <c r="T142" s="416"/>
      <c r="U142" s="433">
        <v>0</v>
      </c>
      <c r="V142" s="416"/>
      <c r="W142" s="416"/>
      <c r="X142" s="416"/>
      <c r="Y142" s="416"/>
      <c r="Z142" s="416"/>
      <c r="AA142" s="416"/>
      <c r="AB142" s="416"/>
      <c r="AC142" s="416"/>
      <c r="AD142" s="416"/>
      <c r="AE142" s="416"/>
      <c r="AF142" s="416"/>
      <c r="AG142" s="416"/>
      <c r="AH142" s="416"/>
      <c r="AI142" s="416"/>
      <c r="AJ142" s="416"/>
      <c r="AK142" s="416"/>
      <c r="AL142" s="416"/>
      <c r="AM142" s="416"/>
      <c r="AN142" s="416"/>
      <c r="AO142" s="416"/>
      <c r="AP142" s="416"/>
      <c r="AQ142" s="416"/>
      <c r="AR142" s="416"/>
      <c r="AS142" s="416"/>
      <c r="AT142" s="416"/>
      <c r="AU142" s="416"/>
      <c r="AV142" s="416"/>
      <c r="AW142" s="416"/>
      <c r="AX142" s="416"/>
      <c r="AY142" s="416"/>
      <c r="AZ142" s="416"/>
      <c r="BA142" s="416"/>
      <c r="BB142" s="416"/>
      <c r="BC142" s="416"/>
      <c r="BD142" s="416"/>
      <c r="BE142" s="416"/>
      <c r="BF142" s="416"/>
      <c r="BG142" s="416"/>
      <c r="BH142" s="416"/>
      <c r="BI142" s="416"/>
      <c r="BJ142" s="416"/>
      <c r="BK142" s="416"/>
      <c r="BL142" s="416"/>
      <c r="BM142" s="416"/>
      <c r="BN142" s="416"/>
    </row>
    <row r="143" spans="1:66" s="3" customFormat="1" ht="30" customHeight="1">
      <c r="A143" s="90">
        <v>14013</v>
      </c>
      <c r="B143" s="48" t="s">
        <v>439</v>
      </c>
      <c r="C143" s="45">
        <v>3785525.6</v>
      </c>
      <c r="D143" s="30">
        <v>3436743</v>
      </c>
      <c r="E143" s="30">
        <v>46050873.164626516</v>
      </c>
      <c r="F143" s="33">
        <v>53273141.764626518</v>
      </c>
      <c r="G143" s="34">
        <v>217230</v>
      </c>
      <c r="H143" s="27">
        <v>0</v>
      </c>
      <c r="I143" s="29">
        <v>217230</v>
      </c>
      <c r="J143" s="396">
        <v>-53055911.764626518</v>
      </c>
      <c r="K143" s="448"/>
      <c r="L143" s="35">
        <v>242</v>
      </c>
      <c r="M143" s="27">
        <v>211</v>
      </c>
      <c r="N143" s="27">
        <v>149449</v>
      </c>
      <c r="O143" s="33">
        <v>6486</v>
      </c>
      <c r="P143" s="35">
        <f t="shared" si="8"/>
        <v>219239.30481250628</v>
      </c>
      <c r="Q143" s="27">
        <f t="shared" si="9"/>
        <v>251449.81878969914</v>
      </c>
      <c r="R143" s="27">
        <f t="shared" si="10"/>
        <v>355.01014904500209</v>
      </c>
      <c r="S143" s="33">
        <f t="shared" si="11"/>
        <v>8180.0665687059081</v>
      </c>
      <c r="T143" s="416"/>
      <c r="U143" s="433">
        <v>0</v>
      </c>
      <c r="V143" s="416"/>
      <c r="W143" s="416"/>
      <c r="X143" s="416"/>
      <c r="Y143" s="416"/>
      <c r="Z143" s="416"/>
      <c r="AA143" s="416"/>
      <c r="AB143" s="416"/>
      <c r="AC143" s="416"/>
      <c r="AD143" s="416"/>
      <c r="AE143" s="416"/>
      <c r="AF143" s="416"/>
      <c r="AG143" s="416"/>
      <c r="AH143" s="416"/>
      <c r="AI143" s="416"/>
      <c r="AJ143" s="416"/>
      <c r="AK143" s="416"/>
      <c r="AL143" s="416"/>
      <c r="AM143" s="416"/>
      <c r="AN143" s="416"/>
      <c r="AO143" s="416"/>
      <c r="AP143" s="416"/>
      <c r="AQ143" s="416"/>
      <c r="AR143" s="416"/>
      <c r="AS143" s="416"/>
      <c r="AT143" s="416"/>
      <c r="AU143" s="416"/>
      <c r="AV143" s="416"/>
      <c r="AW143" s="416"/>
      <c r="AX143" s="416"/>
      <c r="AY143" s="416"/>
      <c r="AZ143" s="416"/>
      <c r="BA143" s="416"/>
      <c r="BB143" s="416"/>
      <c r="BC143" s="416"/>
      <c r="BD143" s="416"/>
      <c r="BE143" s="416"/>
      <c r="BF143" s="416"/>
      <c r="BG143" s="416"/>
      <c r="BH143" s="416"/>
      <c r="BI143" s="416"/>
      <c r="BJ143" s="416"/>
      <c r="BK143" s="416"/>
      <c r="BL143" s="416"/>
      <c r="BM143" s="416"/>
      <c r="BN143" s="416"/>
    </row>
    <row r="144" spans="1:66" s="3" customFormat="1" ht="30" customHeight="1">
      <c r="A144" s="90">
        <v>14019</v>
      </c>
      <c r="B144" s="48" t="s">
        <v>440</v>
      </c>
      <c r="C144" s="45">
        <v>5783525.5999999996</v>
      </c>
      <c r="D144" s="30">
        <v>3117700</v>
      </c>
      <c r="E144" s="30">
        <v>5136176.4705882352</v>
      </c>
      <c r="F144" s="33">
        <v>14037402.070588235</v>
      </c>
      <c r="G144" s="34">
        <v>59470</v>
      </c>
      <c r="H144" s="27">
        <v>0</v>
      </c>
      <c r="I144" s="29">
        <v>59470</v>
      </c>
      <c r="J144" s="396">
        <v>-13977932.070588235</v>
      </c>
      <c r="K144" s="448"/>
      <c r="L144" s="35">
        <v>242</v>
      </c>
      <c r="M144" s="27">
        <v>318</v>
      </c>
      <c r="N144" s="27">
        <v>149449</v>
      </c>
      <c r="O144" s="33">
        <v>6460</v>
      </c>
      <c r="P144" s="35">
        <f t="shared" si="8"/>
        <v>57760.049878463782</v>
      </c>
      <c r="Q144" s="27">
        <f t="shared" si="9"/>
        <v>43955.761228264892</v>
      </c>
      <c r="R144" s="27">
        <f t="shared" si="10"/>
        <v>93.529779861947787</v>
      </c>
      <c r="S144" s="33">
        <f t="shared" si="11"/>
        <v>2163.7665743944635</v>
      </c>
      <c r="T144" s="416"/>
      <c r="U144" s="433">
        <v>0</v>
      </c>
      <c r="V144" s="416"/>
      <c r="W144" s="416"/>
      <c r="X144" s="416"/>
      <c r="Y144" s="416"/>
      <c r="Z144" s="416"/>
      <c r="AA144" s="416"/>
      <c r="AB144" s="416"/>
      <c r="AC144" s="416"/>
      <c r="AD144" s="416"/>
      <c r="AE144" s="416"/>
      <c r="AF144" s="416"/>
      <c r="AG144" s="416"/>
      <c r="AH144" s="416"/>
      <c r="AI144" s="416"/>
      <c r="AJ144" s="416"/>
      <c r="AK144" s="416"/>
      <c r="AL144" s="416"/>
      <c r="AM144" s="416"/>
      <c r="AN144" s="416"/>
      <c r="AO144" s="416"/>
      <c r="AP144" s="416"/>
      <c r="AQ144" s="416"/>
      <c r="AR144" s="416"/>
      <c r="AS144" s="416"/>
      <c r="AT144" s="416"/>
      <c r="AU144" s="416"/>
      <c r="AV144" s="416"/>
      <c r="AW144" s="416"/>
      <c r="AX144" s="416"/>
      <c r="AY144" s="416"/>
      <c r="AZ144" s="416"/>
      <c r="BA144" s="416"/>
      <c r="BB144" s="416"/>
      <c r="BC144" s="416"/>
      <c r="BD144" s="416"/>
      <c r="BE144" s="416"/>
      <c r="BF144" s="416"/>
      <c r="BG144" s="416"/>
      <c r="BH144" s="416"/>
      <c r="BI144" s="416"/>
      <c r="BJ144" s="416"/>
      <c r="BK144" s="416"/>
      <c r="BL144" s="416"/>
      <c r="BM144" s="416"/>
      <c r="BN144" s="416"/>
    </row>
    <row r="145" spans="1:66" s="3" customFormat="1" ht="30" customHeight="1">
      <c r="A145" s="90">
        <v>14001</v>
      </c>
      <c r="B145" s="48" t="s">
        <v>441</v>
      </c>
      <c r="C145" s="45">
        <v>3785525.6</v>
      </c>
      <c r="D145" s="30">
        <v>4403822</v>
      </c>
      <c r="E145" s="30">
        <v>13341680.447333362</v>
      </c>
      <c r="F145" s="33">
        <v>21531028.04733336</v>
      </c>
      <c r="G145" s="34">
        <v>125780</v>
      </c>
      <c r="H145" s="27">
        <v>78285</v>
      </c>
      <c r="I145" s="29">
        <v>204065</v>
      </c>
      <c r="J145" s="396">
        <v>-21326963.04733336</v>
      </c>
      <c r="K145" s="448"/>
      <c r="L145" s="35">
        <v>242</v>
      </c>
      <c r="M145" s="27">
        <v>289</v>
      </c>
      <c r="N145" s="27">
        <v>149449</v>
      </c>
      <c r="O145" s="33">
        <v>6321</v>
      </c>
      <c r="P145" s="35">
        <f t="shared" si="8"/>
        <v>88127.946476584126</v>
      </c>
      <c r="Q145" s="27">
        <f t="shared" si="9"/>
        <v>73795.719886966646</v>
      </c>
      <c r="R145" s="27">
        <f t="shared" si="10"/>
        <v>142.70395283563863</v>
      </c>
      <c r="S145" s="33">
        <f t="shared" si="11"/>
        <v>3373.9856110320138</v>
      </c>
      <c r="T145" s="416"/>
      <c r="U145" s="433">
        <v>0</v>
      </c>
      <c r="V145" s="416"/>
      <c r="W145" s="416"/>
      <c r="X145" s="416"/>
      <c r="Y145" s="416"/>
      <c r="Z145" s="416"/>
      <c r="AA145" s="416"/>
      <c r="AB145" s="416"/>
      <c r="AC145" s="416"/>
      <c r="AD145" s="416"/>
      <c r="AE145" s="416"/>
      <c r="AF145" s="416"/>
      <c r="AG145" s="416"/>
      <c r="AH145" s="416"/>
      <c r="AI145" s="416"/>
      <c r="AJ145" s="416"/>
      <c r="AK145" s="416"/>
      <c r="AL145" s="416"/>
      <c r="AM145" s="416"/>
      <c r="AN145" s="416"/>
      <c r="AO145" s="416"/>
      <c r="AP145" s="416"/>
      <c r="AQ145" s="416"/>
      <c r="AR145" s="416"/>
      <c r="AS145" s="416"/>
      <c r="AT145" s="416"/>
      <c r="AU145" s="416"/>
      <c r="AV145" s="416"/>
      <c r="AW145" s="416"/>
      <c r="AX145" s="416"/>
      <c r="AY145" s="416"/>
      <c r="AZ145" s="416"/>
      <c r="BA145" s="416"/>
      <c r="BB145" s="416"/>
      <c r="BC145" s="416"/>
      <c r="BD145" s="416"/>
      <c r="BE145" s="416"/>
      <c r="BF145" s="416"/>
      <c r="BG145" s="416"/>
      <c r="BH145" s="416"/>
      <c r="BI145" s="416"/>
      <c r="BJ145" s="416"/>
      <c r="BK145" s="416"/>
      <c r="BL145" s="416"/>
      <c r="BM145" s="416"/>
      <c r="BN145" s="416"/>
    </row>
    <row r="146" spans="1:66" s="3" customFormat="1" ht="30" customHeight="1">
      <c r="A146" s="90">
        <v>14015</v>
      </c>
      <c r="B146" s="48" t="s">
        <v>442</v>
      </c>
      <c r="C146" s="45">
        <v>3785525.6</v>
      </c>
      <c r="D146" s="30">
        <v>74173441</v>
      </c>
      <c r="E146" s="30">
        <v>11981302.127659574</v>
      </c>
      <c r="F146" s="33">
        <v>89940268.727659568</v>
      </c>
      <c r="G146" s="34">
        <v>63270</v>
      </c>
      <c r="H146" s="27">
        <v>22508151</v>
      </c>
      <c r="I146" s="29">
        <v>22571421</v>
      </c>
      <c r="J146" s="396">
        <v>-67368847.727659568</v>
      </c>
      <c r="K146" s="448"/>
      <c r="L146" s="35">
        <v>242</v>
      </c>
      <c r="M146" s="27">
        <v>255</v>
      </c>
      <c r="N146" s="27">
        <v>149449</v>
      </c>
      <c r="O146" s="33">
        <v>5984</v>
      </c>
      <c r="P146" s="35">
        <f t="shared" si="8"/>
        <v>278383.6682961139</v>
      </c>
      <c r="Q146" s="27">
        <f t="shared" si="9"/>
        <v>264191.55971631204</v>
      </c>
      <c r="R146" s="27">
        <f t="shared" si="10"/>
        <v>450.78152230968135</v>
      </c>
      <c r="S146" s="33">
        <f t="shared" si="11"/>
        <v>11258.163056092842</v>
      </c>
      <c r="T146" s="416"/>
      <c r="U146" s="433">
        <v>0</v>
      </c>
      <c r="V146" s="416"/>
      <c r="W146" s="416"/>
      <c r="X146" s="416"/>
      <c r="Y146" s="416"/>
      <c r="Z146" s="416"/>
      <c r="AA146" s="416"/>
      <c r="AB146" s="416"/>
      <c r="AC146" s="416"/>
      <c r="AD146" s="416"/>
      <c r="AE146" s="416"/>
      <c r="AF146" s="416"/>
      <c r="AG146" s="416"/>
      <c r="AH146" s="416"/>
      <c r="AI146" s="416"/>
      <c r="AJ146" s="416"/>
      <c r="AK146" s="416"/>
      <c r="AL146" s="416"/>
      <c r="AM146" s="416"/>
      <c r="AN146" s="416"/>
      <c r="AO146" s="416"/>
      <c r="AP146" s="416"/>
      <c r="AQ146" s="416"/>
      <c r="AR146" s="416"/>
      <c r="AS146" s="416"/>
      <c r="AT146" s="416"/>
      <c r="AU146" s="416"/>
      <c r="AV146" s="416"/>
      <c r="AW146" s="416"/>
      <c r="AX146" s="416"/>
      <c r="AY146" s="416"/>
      <c r="AZ146" s="416"/>
      <c r="BA146" s="416"/>
      <c r="BB146" s="416"/>
      <c r="BC146" s="416"/>
      <c r="BD146" s="416"/>
      <c r="BE146" s="416"/>
      <c r="BF146" s="416"/>
      <c r="BG146" s="416"/>
      <c r="BH146" s="416"/>
      <c r="BI146" s="416"/>
      <c r="BJ146" s="416"/>
      <c r="BK146" s="416"/>
      <c r="BL146" s="416"/>
      <c r="BM146" s="416"/>
      <c r="BN146" s="416"/>
    </row>
    <row r="147" spans="1:66" s="3" customFormat="1" ht="30" customHeight="1">
      <c r="A147" s="90">
        <v>14025</v>
      </c>
      <c r="B147" s="48" t="s">
        <v>443</v>
      </c>
      <c r="C147" s="45">
        <v>3785525.6</v>
      </c>
      <c r="D147" s="30">
        <v>8665924</v>
      </c>
      <c r="E147" s="30">
        <v>10859097.137550971</v>
      </c>
      <c r="F147" s="33">
        <v>23310546.73755097</v>
      </c>
      <c r="G147" s="34">
        <v>19140</v>
      </c>
      <c r="H147" s="27">
        <v>199870</v>
      </c>
      <c r="I147" s="29">
        <v>219010</v>
      </c>
      <c r="J147" s="396">
        <v>-23091536.73755097</v>
      </c>
      <c r="K147" s="448"/>
      <c r="L147" s="35">
        <v>242</v>
      </c>
      <c r="M147" s="27">
        <v>135</v>
      </c>
      <c r="N147" s="27">
        <v>149449</v>
      </c>
      <c r="O147" s="33">
        <v>5927</v>
      </c>
      <c r="P147" s="35">
        <f t="shared" si="8"/>
        <v>95419.573295665163</v>
      </c>
      <c r="Q147" s="27">
        <f t="shared" si="9"/>
        <v>171048.42027815533</v>
      </c>
      <c r="R147" s="27">
        <f t="shared" si="10"/>
        <v>154.5111492050865</v>
      </c>
      <c r="S147" s="33">
        <f t="shared" si="11"/>
        <v>3895.9906761516736</v>
      </c>
      <c r="T147" s="416"/>
      <c r="U147" s="433">
        <v>0</v>
      </c>
      <c r="V147" s="416"/>
      <c r="W147" s="416"/>
      <c r="X147" s="416"/>
      <c r="Y147" s="416"/>
      <c r="Z147" s="416"/>
      <c r="AA147" s="416"/>
      <c r="AB147" s="416"/>
      <c r="AC147" s="416"/>
      <c r="AD147" s="416"/>
      <c r="AE147" s="416"/>
      <c r="AF147" s="416"/>
      <c r="AG147" s="416"/>
      <c r="AH147" s="416"/>
      <c r="AI147" s="416"/>
      <c r="AJ147" s="416"/>
      <c r="AK147" s="416"/>
      <c r="AL147" s="416"/>
      <c r="AM147" s="416"/>
      <c r="AN147" s="416"/>
      <c r="AO147" s="416"/>
      <c r="AP147" s="416"/>
      <c r="AQ147" s="416"/>
      <c r="AR147" s="416"/>
      <c r="AS147" s="416"/>
      <c r="AT147" s="416"/>
      <c r="AU147" s="416"/>
      <c r="AV147" s="416"/>
      <c r="AW147" s="416"/>
      <c r="AX147" s="416"/>
      <c r="AY147" s="416"/>
      <c r="AZ147" s="416"/>
      <c r="BA147" s="416"/>
      <c r="BB147" s="416"/>
      <c r="BC147" s="416"/>
      <c r="BD147" s="416"/>
      <c r="BE147" s="416"/>
      <c r="BF147" s="416"/>
      <c r="BG147" s="416"/>
      <c r="BH147" s="416"/>
      <c r="BI147" s="416"/>
      <c r="BJ147" s="416"/>
      <c r="BK147" s="416"/>
      <c r="BL147" s="416"/>
      <c r="BM147" s="416"/>
      <c r="BN147" s="416"/>
    </row>
    <row r="148" spans="1:66" s="3" customFormat="1" ht="30" customHeight="1">
      <c r="A148" s="90">
        <v>14010</v>
      </c>
      <c r="B148" s="48" t="s">
        <v>444</v>
      </c>
      <c r="C148" s="45">
        <v>3785525.6</v>
      </c>
      <c r="D148" s="30">
        <v>2883489</v>
      </c>
      <c r="E148" s="30">
        <v>15704879.688320078</v>
      </c>
      <c r="F148" s="33">
        <v>22373894.288320079</v>
      </c>
      <c r="G148" s="34">
        <v>184910</v>
      </c>
      <c r="H148" s="27">
        <v>0</v>
      </c>
      <c r="I148" s="29">
        <v>184910</v>
      </c>
      <c r="J148" s="396">
        <v>-22188984.288320079</v>
      </c>
      <c r="K148" s="448"/>
      <c r="L148" s="35">
        <v>242</v>
      </c>
      <c r="M148" s="27">
        <v>187</v>
      </c>
      <c r="N148" s="27">
        <v>149449</v>
      </c>
      <c r="O148" s="33">
        <v>5832</v>
      </c>
      <c r="P148" s="35">
        <f t="shared" si="8"/>
        <v>91690.017720330914</v>
      </c>
      <c r="Q148" s="27">
        <f t="shared" si="9"/>
        <v>118657.66999101646</v>
      </c>
      <c r="R148" s="27">
        <f t="shared" si="10"/>
        <v>148.47194888102348</v>
      </c>
      <c r="S148" s="33">
        <f t="shared" si="11"/>
        <v>3804.695522688628</v>
      </c>
      <c r="T148" s="416"/>
      <c r="U148" s="433">
        <v>0</v>
      </c>
      <c r="V148" s="416"/>
      <c r="W148" s="416"/>
      <c r="X148" s="416"/>
      <c r="Y148" s="416"/>
      <c r="Z148" s="416"/>
      <c r="AA148" s="416"/>
      <c r="AB148" s="416"/>
      <c r="AC148" s="416"/>
      <c r="AD148" s="416"/>
      <c r="AE148" s="416"/>
      <c r="AF148" s="416"/>
      <c r="AG148" s="416"/>
      <c r="AH148" s="416"/>
      <c r="AI148" s="416"/>
      <c r="AJ148" s="416"/>
      <c r="AK148" s="416"/>
      <c r="AL148" s="416"/>
      <c r="AM148" s="416"/>
      <c r="AN148" s="416"/>
      <c r="AO148" s="416"/>
      <c r="AP148" s="416"/>
      <c r="AQ148" s="416"/>
      <c r="AR148" s="416"/>
      <c r="AS148" s="416"/>
      <c r="AT148" s="416"/>
      <c r="AU148" s="416"/>
      <c r="AV148" s="416"/>
      <c r="AW148" s="416"/>
      <c r="AX148" s="416"/>
      <c r="AY148" s="416"/>
      <c r="AZ148" s="416"/>
      <c r="BA148" s="416"/>
      <c r="BB148" s="416"/>
      <c r="BC148" s="416"/>
      <c r="BD148" s="416"/>
      <c r="BE148" s="416"/>
      <c r="BF148" s="416"/>
      <c r="BG148" s="416"/>
      <c r="BH148" s="416"/>
      <c r="BI148" s="416"/>
      <c r="BJ148" s="416"/>
      <c r="BK148" s="416"/>
      <c r="BL148" s="416"/>
      <c r="BM148" s="416"/>
      <c r="BN148" s="416"/>
    </row>
    <row r="149" spans="1:66" s="3" customFormat="1" ht="30" customHeight="1">
      <c r="A149" s="90">
        <v>14011</v>
      </c>
      <c r="B149" s="48" t="s">
        <v>445</v>
      </c>
      <c r="C149" s="45">
        <v>3785525.6</v>
      </c>
      <c r="D149" s="30">
        <v>1549631</v>
      </c>
      <c r="E149" s="30">
        <v>22142197.747183975</v>
      </c>
      <c r="F149" s="33">
        <v>27477354.347183973</v>
      </c>
      <c r="G149" s="34">
        <v>118180</v>
      </c>
      <c r="H149" s="27">
        <v>226043</v>
      </c>
      <c r="I149" s="29">
        <v>344223</v>
      </c>
      <c r="J149" s="396">
        <v>-27133131.347183973</v>
      </c>
      <c r="K149" s="448"/>
      <c r="L149" s="35">
        <v>242</v>
      </c>
      <c r="M149" s="27">
        <v>206</v>
      </c>
      <c r="N149" s="27">
        <v>149449</v>
      </c>
      <c r="O149" s="33">
        <v>5826</v>
      </c>
      <c r="P149" s="35">
        <f t="shared" si="8"/>
        <v>112120.37746770236</v>
      </c>
      <c r="Q149" s="27">
        <f t="shared" si="9"/>
        <v>131714.22984069888</v>
      </c>
      <c r="R149" s="27">
        <f t="shared" si="10"/>
        <v>181.55445233614125</v>
      </c>
      <c r="S149" s="33">
        <f t="shared" si="11"/>
        <v>4657.2487722595215</v>
      </c>
      <c r="T149" s="416"/>
      <c r="U149" s="433">
        <v>0</v>
      </c>
      <c r="V149" s="416"/>
      <c r="W149" s="416"/>
      <c r="X149" s="416"/>
      <c r="Y149" s="416"/>
      <c r="Z149" s="416"/>
      <c r="AA149" s="416"/>
      <c r="AB149" s="416"/>
      <c r="AC149" s="416"/>
      <c r="AD149" s="416"/>
      <c r="AE149" s="416"/>
      <c r="AF149" s="416"/>
      <c r="AG149" s="416"/>
      <c r="AH149" s="416"/>
      <c r="AI149" s="416"/>
      <c r="AJ149" s="416"/>
      <c r="AK149" s="416"/>
      <c r="AL149" s="416"/>
      <c r="AM149" s="416"/>
      <c r="AN149" s="416"/>
      <c r="AO149" s="416"/>
      <c r="AP149" s="416"/>
      <c r="AQ149" s="416"/>
      <c r="AR149" s="416"/>
      <c r="AS149" s="416"/>
      <c r="AT149" s="416"/>
      <c r="AU149" s="416"/>
      <c r="AV149" s="416"/>
      <c r="AW149" s="416"/>
      <c r="AX149" s="416"/>
      <c r="AY149" s="416"/>
      <c r="AZ149" s="416"/>
      <c r="BA149" s="416"/>
      <c r="BB149" s="416"/>
      <c r="BC149" s="416"/>
      <c r="BD149" s="416"/>
      <c r="BE149" s="416"/>
      <c r="BF149" s="416"/>
      <c r="BG149" s="416"/>
      <c r="BH149" s="416"/>
      <c r="BI149" s="416"/>
      <c r="BJ149" s="416"/>
      <c r="BK149" s="416"/>
      <c r="BL149" s="416"/>
      <c r="BM149" s="416"/>
      <c r="BN149" s="416"/>
    </row>
    <row r="150" spans="1:66" s="3" customFormat="1" ht="30" customHeight="1">
      <c r="A150" s="90">
        <v>14006</v>
      </c>
      <c r="B150" s="48" t="s">
        <v>446</v>
      </c>
      <c r="C150" s="45">
        <v>3785525.6</v>
      </c>
      <c r="D150" s="30">
        <v>3628830</v>
      </c>
      <c r="E150" s="30">
        <v>9254947.1516815368</v>
      </c>
      <c r="F150" s="33">
        <v>16669302.751681536</v>
      </c>
      <c r="G150" s="34">
        <v>153640</v>
      </c>
      <c r="H150" s="27">
        <v>0</v>
      </c>
      <c r="I150" s="29">
        <v>153640</v>
      </c>
      <c r="J150" s="396">
        <v>-16515662.751681536</v>
      </c>
      <c r="K150" s="448"/>
      <c r="L150" s="35">
        <v>242</v>
      </c>
      <c r="M150" s="27">
        <v>164</v>
      </c>
      <c r="N150" s="27">
        <v>149449</v>
      </c>
      <c r="O150" s="33">
        <v>5072</v>
      </c>
      <c r="P150" s="35">
        <f t="shared" si="8"/>
        <v>68246.540296204694</v>
      </c>
      <c r="Q150" s="27">
        <f t="shared" si="9"/>
        <v>100705.26068098498</v>
      </c>
      <c r="R150" s="27">
        <f t="shared" si="10"/>
        <v>110.5103597326281</v>
      </c>
      <c r="S150" s="33">
        <f t="shared" si="11"/>
        <v>3256.2426560886311</v>
      </c>
      <c r="T150" s="416"/>
      <c r="U150" s="433">
        <v>0</v>
      </c>
      <c r="V150" s="416"/>
      <c r="W150" s="416"/>
      <c r="X150" s="416"/>
      <c r="Y150" s="416"/>
      <c r="Z150" s="416"/>
      <c r="AA150" s="416"/>
      <c r="AB150" s="416"/>
      <c r="AC150" s="416"/>
      <c r="AD150" s="416"/>
      <c r="AE150" s="416"/>
      <c r="AF150" s="416"/>
      <c r="AG150" s="416"/>
      <c r="AH150" s="416"/>
      <c r="AI150" s="416"/>
      <c r="AJ150" s="416"/>
      <c r="AK150" s="416"/>
      <c r="AL150" s="416"/>
      <c r="AM150" s="416"/>
      <c r="AN150" s="416"/>
      <c r="AO150" s="416"/>
      <c r="AP150" s="416"/>
      <c r="AQ150" s="416"/>
      <c r="AR150" s="416"/>
      <c r="AS150" s="416"/>
      <c r="AT150" s="416"/>
      <c r="AU150" s="416"/>
      <c r="AV150" s="416"/>
      <c r="AW150" s="416"/>
      <c r="AX150" s="416"/>
      <c r="AY150" s="416"/>
      <c r="AZ150" s="416"/>
      <c r="BA150" s="416"/>
      <c r="BB150" s="416"/>
      <c r="BC150" s="416"/>
      <c r="BD150" s="416"/>
      <c r="BE150" s="416"/>
      <c r="BF150" s="416"/>
      <c r="BG150" s="416"/>
      <c r="BH150" s="416"/>
      <c r="BI150" s="416"/>
      <c r="BJ150" s="416"/>
      <c r="BK150" s="416"/>
      <c r="BL150" s="416"/>
      <c r="BM150" s="416"/>
      <c r="BN150" s="416"/>
    </row>
    <row r="151" spans="1:66" s="3" customFormat="1" ht="30" customHeight="1">
      <c r="A151" s="90">
        <v>14020</v>
      </c>
      <c r="B151" s="48" t="s">
        <v>447</v>
      </c>
      <c r="C151" s="45">
        <v>3785525.6</v>
      </c>
      <c r="D151" s="30">
        <v>2286100</v>
      </c>
      <c r="E151" s="30">
        <v>7591595.7446808517</v>
      </c>
      <c r="F151" s="33">
        <v>13663221.344680851</v>
      </c>
      <c r="G151" s="34">
        <v>100930</v>
      </c>
      <c r="H151" s="27">
        <v>0</v>
      </c>
      <c r="I151" s="29">
        <v>100930</v>
      </c>
      <c r="J151" s="396">
        <v>-13562291.344680851</v>
      </c>
      <c r="K151" s="448"/>
      <c r="L151" s="35">
        <v>242</v>
      </c>
      <c r="M151" s="27">
        <v>158</v>
      </c>
      <c r="N151" s="27">
        <v>149449</v>
      </c>
      <c r="O151" s="33">
        <v>4953</v>
      </c>
      <c r="P151" s="35">
        <f t="shared" si="8"/>
        <v>56042.526217689468</v>
      </c>
      <c r="Q151" s="27">
        <f t="shared" si="9"/>
        <v>85837.286991650952</v>
      </c>
      <c r="R151" s="27">
        <f t="shared" si="10"/>
        <v>90.748625582512105</v>
      </c>
      <c r="S151" s="33">
        <f t="shared" si="11"/>
        <v>2738.1973237796992</v>
      </c>
      <c r="T151" s="416"/>
      <c r="U151" s="433">
        <v>0</v>
      </c>
      <c r="V151" s="416"/>
      <c r="W151" s="416"/>
      <c r="X151" s="416"/>
      <c r="Y151" s="416"/>
      <c r="Z151" s="416"/>
      <c r="AA151" s="416"/>
      <c r="AB151" s="416"/>
      <c r="AC151" s="416"/>
      <c r="AD151" s="416"/>
      <c r="AE151" s="416"/>
      <c r="AF151" s="416"/>
      <c r="AG151" s="416"/>
      <c r="AH151" s="416"/>
      <c r="AI151" s="416"/>
      <c r="AJ151" s="416"/>
      <c r="AK151" s="416"/>
      <c r="AL151" s="416"/>
      <c r="AM151" s="416"/>
      <c r="AN151" s="416"/>
      <c r="AO151" s="416"/>
      <c r="AP151" s="416"/>
      <c r="AQ151" s="416"/>
      <c r="AR151" s="416"/>
      <c r="AS151" s="416"/>
      <c r="AT151" s="416"/>
      <c r="AU151" s="416"/>
      <c r="AV151" s="416"/>
      <c r="AW151" s="416"/>
      <c r="AX151" s="416"/>
      <c r="AY151" s="416"/>
      <c r="AZ151" s="416"/>
      <c r="BA151" s="416"/>
      <c r="BB151" s="416"/>
      <c r="BC151" s="416"/>
      <c r="BD151" s="416"/>
      <c r="BE151" s="416"/>
      <c r="BF151" s="416"/>
      <c r="BG151" s="416"/>
      <c r="BH151" s="416"/>
      <c r="BI151" s="416"/>
      <c r="BJ151" s="416"/>
      <c r="BK151" s="416"/>
      <c r="BL151" s="416"/>
      <c r="BM151" s="416"/>
      <c r="BN151" s="416"/>
    </row>
    <row r="152" spans="1:66" s="3" customFormat="1" ht="30" customHeight="1">
      <c r="A152" s="90">
        <v>14024</v>
      </c>
      <c r="B152" s="48" t="s">
        <v>448</v>
      </c>
      <c r="C152" s="45">
        <v>3785525.6</v>
      </c>
      <c r="D152" s="30">
        <v>2397816</v>
      </c>
      <c r="E152" s="30">
        <v>26382085.796762079</v>
      </c>
      <c r="F152" s="33">
        <v>32565427.39676208</v>
      </c>
      <c r="G152" s="34">
        <v>71920</v>
      </c>
      <c r="H152" s="27">
        <v>0</v>
      </c>
      <c r="I152" s="29">
        <v>71920</v>
      </c>
      <c r="J152" s="396">
        <v>-32493507.39676208</v>
      </c>
      <c r="K152" s="448"/>
      <c r="L152" s="35">
        <v>242</v>
      </c>
      <c r="M152" s="27">
        <v>225</v>
      </c>
      <c r="N152" s="27">
        <v>149449</v>
      </c>
      <c r="O152" s="33">
        <v>4835</v>
      </c>
      <c r="P152" s="35">
        <f t="shared" si="8"/>
        <v>134270.69172215735</v>
      </c>
      <c r="Q152" s="27">
        <f t="shared" si="9"/>
        <v>144415.5884300537</v>
      </c>
      <c r="R152" s="27">
        <f t="shared" si="10"/>
        <v>217.42204629513802</v>
      </c>
      <c r="S152" s="33">
        <f t="shared" si="11"/>
        <v>6720.4772278721985</v>
      </c>
      <c r="T152" s="416"/>
      <c r="U152" s="433">
        <v>0</v>
      </c>
      <c r="V152" s="416"/>
      <c r="W152" s="416"/>
      <c r="X152" s="416"/>
      <c r="Y152" s="416"/>
      <c r="Z152" s="416"/>
      <c r="AA152" s="416"/>
      <c r="AB152" s="416"/>
      <c r="AC152" s="416"/>
      <c r="AD152" s="416"/>
      <c r="AE152" s="416"/>
      <c r="AF152" s="416"/>
      <c r="AG152" s="416"/>
      <c r="AH152" s="416"/>
      <c r="AI152" s="416"/>
      <c r="AJ152" s="416"/>
      <c r="AK152" s="416"/>
      <c r="AL152" s="416"/>
      <c r="AM152" s="416"/>
      <c r="AN152" s="416"/>
      <c r="AO152" s="416"/>
      <c r="AP152" s="416"/>
      <c r="AQ152" s="416"/>
      <c r="AR152" s="416"/>
      <c r="AS152" s="416"/>
      <c r="AT152" s="416"/>
      <c r="AU152" s="416"/>
      <c r="AV152" s="416"/>
      <c r="AW152" s="416"/>
      <c r="AX152" s="416"/>
      <c r="AY152" s="416"/>
      <c r="AZ152" s="416"/>
      <c r="BA152" s="416"/>
      <c r="BB152" s="416"/>
      <c r="BC152" s="416"/>
      <c r="BD152" s="416"/>
      <c r="BE152" s="416"/>
      <c r="BF152" s="416"/>
      <c r="BG152" s="416"/>
      <c r="BH152" s="416"/>
      <c r="BI152" s="416"/>
      <c r="BJ152" s="416"/>
      <c r="BK152" s="416"/>
      <c r="BL152" s="416"/>
      <c r="BM152" s="416"/>
      <c r="BN152" s="416"/>
    </row>
    <row r="153" spans="1:66" s="3" customFormat="1" ht="30" customHeight="1">
      <c r="A153" s="90">
        <v>14022</v>
      </c>
      <c r="B153" s="48" t="s">
        <v>449</v>
      </c>
      <c r="C153" s="45">
        <v>3785525.6</v>
      </c>
      <c r="D153" s="30">
        <v>1913784</v>
      </c>
      <c r="E153" s="30">
        <v>11767978.723404255</v>
      </c>
      <c r="F153" s="33">
        <v>17467288.323404253</v>
      </c>
      <c r="G153" s="34">
        <v>11780</v>
      </c>
      <c r="H153" s="27">
        <v>0</v>
      </c>
      <c r="I153" s="29">
        <v>11780</v>
      </c>
      <c r="J153" s="396">
        <v>-17455508.323404253</v>
      </c>
      <c r="K153" s="448"/>
      <c r="L153" s="35">
        <v>242</v>
      </c>
      <c r="M153" s="27">
        <v>103</v>
      </c>
      <c r="N153" s="27">
        <v>149449</v>
      </c>
      <c r="O153" s="33">
        <v>4322</v>
      </c>
      <c r="P153" s="35">
        <f t="shared" si="8"/>
        <v>72130.199683488652</v>
      </c>
      <c r="Q153" s="27">
        <f t="shared" si="9"/>
        <v>169470.9545961578</v>
      </c>
      <c r="R153" s="27">
        <f t="shared" si="10"/>
        <v>116.79909750753937</v>
      </c>
      <c r="S153" s="33">
        <f t="shared" si="11"/>
        <v>4038.7571317455468</v>
      </c>
      <c r="T153" s="416"/>
      <c r="U153" s="433">
        <v>0</v>
      </c>
      <c r="V153" s="416"/>
      <c r="W153" s="416"/>
      <c r="X153" s="416"/>
      <c r="Y153" s="416"/>
      <c r="Z153" s="416"/>
      <c r="AA153" s="416"/>
      <c r="AB153" s="416"/>
      <c r="AC153" s="416"/>
      <c r="AD153" s="416"/>
      <c r="AE153" s="416"/>
      <c r="AF153" s="416"/>
      <c r="AG153" s="416"/>
      <c r="AH153" s="416"/>
      <c r="AI153" s="416"/>
      <c r="AJ153" s="416"/>
      <c r="AK153" s="416"/>
      <c r="AL153" s="416"/>
      <c r="AM153" s="416"/>
      <c r="AN153" s="416"/>
      <c r="AO153" s="416"/>
      <c r="AP153" s="416"/>
      <c r="AQ153" s="416"/>
      <c r="AR153" s="416"/>
      <c r="AS153" s="416"/>
      <c r="AT153" s="416"/>
      <c r="AU153" s="416"/>
      <c r="AV153" s="416"/>
      <c r="AW153" s="416"/>
      <c r="AX153" s="416"/>
      <c r="AY153" s="416"/>
      <c r="AZ153" s="416"/>
      <c r="BA153" s="416"/>
      <c r="BB153" s="416"/>
      <c r="BC153" s="416"/>
      <c r="BD153" s="416"/>
      <c r="BE153" s="416"/>
      <c r="BF153" s="416"/>
      <c r="BG153" s="416"/>
      <c r="BH153" s="416"/>
      <c r="BI153" s="416"/>
      <c r="BJ153" s="416"/>
      <c r="BK153" s="416"/>
      <c r="BL153" s="416"/>
      <c r="BM153" s="416"/>
      <c r="BN153" s="416"/>
    </row>
    <row r="154" spans="1:66" s="3" customFormat="1" ht="30" customHeight="1">
      <c r="A154" s="90">
        <v>14023</v>
      </c>
      <c r="B154" s="49" t="s">
        <v>450</v>
      </c>
      <c r="C154" s="45">
        <v>3785525.6</v>
      </c>
      <c r="D154" s="30">
        <v>10911156</v>
      </c>
      <c r="E154" s="30">
        <v>15820840.607210625</v>
      </c>
      <c r="F154" s="33">
        <v>30517522.207210623</v>
      </c>
      <c r="G154" s="34">
        <v>29640</v>
      </c>
      <c r="H154" s="27">
        <v>0</v>
      </c>
      <c r="I154" s="29">
        <v>29640</v>
      </c>
      <c r="J154" s="396">
        <v>-30487882.207210623</v>
      </c>
      <c r="K154" s="448"/>
      <c r="L154" s="35">
        <v>242</v>
      </c>
      <c r="M154" s="27">
        <v>79</v>
      </c>
      <c r="N154" s="27">
        <v>149449</v>
      </c>
      <c r="O154" s="33">
        <v>4077</v>
      </c>
      <c r="P154" s="35">
        <f t="shared" si="8"/>
        <v>125982.98432731662</v>
      </c>
      <c r="Q154" s="27">
        <f t="shared" si="9"/>
        <v>385922.55958494457</v>
      </c>
      <c r="R154" s="27">
        <f t="shared" si="10"/>
        <v>204.00191508280832</v>
      </c>
      <c r="S154" s="33">
        <f t="shared" si="11"/>
        <v>7478.0186919820026</v>
      </c>
      <c r="T154" s="416"/>
      <c r="U154" s="433">
        <v>0</v>
      </c>
      <c r="V154" s="416"/>
      <c r="W154" s="416"/>
      <c r="X154" s="416"/>
      <c r="Y154" s="416"/>
      <c r="Z154" s="416"/>
      <c r="AA154" s="416"/>
      <c r="AB154" s="416"/>
      <c r="AC154" s="416"/>
      <c r="AD154" s="416"/>
      <c r="AE154" s="416"/>
      <c r="AF154" s="416"/>
      <c r="AG154" s="416"/>
      <c r="AH154" s="416"/>
      <c r="AI154" s="416"/>
      <c r="AJ154" s="416"/>
      <c r="AK154" s="416"/>
      <c r="AL154" s="416"/>
      <c r="AM154" s="416"/>
      <c r="AN154" s="416"/>
      <c r="AO154" s="416"/>
      <c r="AP154" s="416"/>
      <c r="AQ154" s="416"/>
      <c r="AR154" s="416"/>
      <c r="AS154" s="416"/>
      <c r="AT154" s="416"/>
      <c r="AU154" s="416"/>
      <c r="AV154" s="416"/>
      <c r="AW154" s="416"/>
      <c r="AX154" s="416"/>
      <c r="AY154" s="416"/>
      <c r="AZ154" s="416"/>
      <c r="BA154" s="416"/>
      <c r="BB154" s="416"/>
      <c r="BC154" s="416"/>
      <c r="BD154" s="416"/>
      <c r="BE154" s="416"/>
      <c r="BF154" s="416"/>
      <c r="BG154" s="416"/>
      <c r="BH154" s="416"/>
      <c r="BI154" s="416"/>
      <c r="BJ154" s="416"/>
      <c r="BK154" s="416"/>
      <c r="BL154" s="416"/>
      <c r="BM154" s="416"/>
      <c r="BN154" s="416"/>
    </row>
    <row r="155" spans="1:66" s="3" customFormat="1" ht="30" customHeight="1">
      <c r="A155" s="90">
        <v>14021</v>
      </c>
      <c r="B155" s="49" t="s">
        <v>451</v>
      </c>
      <c r="C155" s="45">
        <v>3785525.6</v>
      </c>
      <c r="D155" s="30">
        <v>3083490</v>
      </c>
      <c r="E155" s="30">
        <v>7414632.807137955</v>
      </c>
      <c r="F155" s="33">
        <v>14283648.407137955</v>
      </c>
      <c r="G155" s="34">
        <v>90770</v>
      </c>
      <c r="H155" s="27">
        <v>0</v>
      </c>
      <c r="I155" s="29">
        <v>90770</v>
      </c>
      <c r="J155" s="396">
        <v>-14192878.407137955</v>
      </c>
      <c r="K155" s="448"/>
      <c r="L155" s="35">
        <v>242</v>
      </c>
      <c r="M155" s="27">
        <v>52</v>
      </c>
      <c r="N155" s="27">
        <v>149449</v>
      </c>
      <c r="O155" s="33">
        <v>2633</v>
      </c>
      <c r="P155" s="35">
        <f t="shared" si="8"/>
        <v>58648.257880735349</v>
      </c>
      <c r="Q155" s="27">
        <f t="shared" si="9"/>
        <v>272939.96936803759</v>
      </c>
      <c r="R155" s="27">
        <f t="shared" si="10"/>
        <v>94.968038642867839</v>
      </c>
      <c r="S155" s="33">
        <f t="shared" si="11"/>
        <v>5390.3829878989573</v>
      </c>
      <c r="T155" s="416"/>
      <c r="U155" s="433">
        <v>0</v>
      </c>
      <c r="V155" s="416"/>
      <c r="W155" s="416"/>
      <c r="X155" s="416"/>
      <c r="Y155" s="416"/>
      <c r="Z155" s="416"/>
      <c r="AA155" s="416"/>
      <c r="AB155" s="416"/>
      <c r="AC155" s="416"/>
      <c r="AD155" s="416"/>
      <c r="AE155" s="416"/>
      <c r="AF155" s="416"/>
      <c r="AG155" s="416"/>
      <c r="AH155" s="416"/>
      <c r="AI155" s="416"/>
      <c r="AJ155" s="416"/>
      <c r="AK155" s="416"/>
      <c r="AL155" s="416"/>
      <c r="AM155" s="416"/>
      <c r="AN155" s="416"/>
      <c r="AO155" s="416"/>
      <c r="AP155" s="416"/>
      <c r="AQ155" s="416"/>
      <c r="AR155" s="416"/>
      <c r="AS155" s="416"/>
      <c r="AT155" s="416"/>
      <c r="AU155" s="416"/>
      <c r="AV155" s="416"/>
      <c r="AW155" s="416"/>
      <c r="AX155" s="416"/>
      <c r="AY155" s="416"/>
      <c r="AZ155" s="416"/>
      <c r="BA155" s="416"/>
      <c r="BB155" s="416"/>
      <c r="BC155" s="416"/>
      <c r="BD155" s="416"/>
      <c r="BE155" s="416"/>
      <c r="BF155" s="416"/>
      <c r="BG155" s="416"/>
      <c r="BH155" s="416"/>
      <c r="BI155" s="416"/>
      <c r="BJ155" s="416"/>
      <c r="BK155" s="416"/>
      <c r="BL155" s="416"/>
      <c r="BM155" s="416"/>
      <c r="BN155" s="416"/>
    </row>
    <row r="156" spans="1:66" s="3" customFormat="1" ht="30" customHeight="1">
      <c r="A156" s="90">
        <v>14014</v>
      </c>
      <c r="B156" s="48" t="s">
        <v>452</v>
      </c>
      <c r="C156" s="45">
        <v>3785525.6</v>
      </c>
      <c r="D156" s="30">
        <v>29460223</v>
      </c>
      <c r="E156" s="30">
        <v>1487132.8273244782</v>
      </c>
      <c r="F156" s="33">
        <v>34732881.427324481</v>
      </c>
      <c r="G156" s="34">
        <v>75240</v>
      </c>
      <c r="H156" s="27">
        <v>3219000</v>
      </c>
      <c r="I156" s="29">
        <v>3294240</v>
      </c>
      <c r="J156" s="396">
        <v>-31438641.427324481</v>
      </c>
      <c r="K156" s="448"/>
      <c r="L156" s="35">
        <v>242</v>
      </c>
      <c r="M156" s="27">
        <v>47</v>
      </c>
      <c r="N156" s="27">
        <v>149449</v>
      </c>
      <c r="O156" s="33">
        <v>2542</v>
      </c>
      <c r="P156" s="35">
        <f t="shared" si="8"/>
        <v>129911.74143522514</v>
      </c>
      <c r="Q156" s="27">
        <f t="shared" si="9"/>
        <v>668907.26441115921</v>
      </c>
      <c r="R156" s="27">
        <f t="shared" si="10"/>
        <v>210.3636787621495</v>
      </c>
      <c r="S156" s="33">
        <f t="shared" si="11"/>
        <v>12367.67955441561</v>
      </c>
      <c r="T156" s="416"/>
      <c r="U156" s="433">
        <v>0</v>
      </c>
      <c r="V156" s="416"/>
      <c r="W156" s="416"/>
      <c r="X156" s="416"/>
      <c r="Y156" s="416"/>
      <c r="Z156" s="416"/>
      <c r="AA156" s="416"/>
      <c r="AB156" s="416"/>
      <c r="AC156" s="416"/>
      <c r="AD156" s="416"/>
      <c r="AE156" s="416"/>
      <c r="AF156" s="416"/>
      <c r="AG156" s="416"/>
      <c r="AH156" s="416"/>
      <c r="AI156" s="416"/>
      <c r="AJ156" s="416"/>
      <c r="AK156" s="416"/>
      <c r="AL156" s="416"/>
      <c r="AM156" s="416"/>
      <c r="AN156" s="416"/>
      <c r="AO156" s="416"/>
      <c r="AP156" s="416"/>
      <c r="AQ156" s="416"/>
      <c r="AR156" s="416"/>
      <c r="AS156" s="416"/>
      <c r="AT156" s="416"/>
      <c r="AU156" s="416"/>
      <c r="AV156" s="416"/>
      <c r="AW156" s="416"/>
      <c r="AX156" s="416"/>
      <c r="AY156" s="416"/>
      <c r="AZ156" s="416"/>
      <c r="BA156" s="416"/>
      <c r="BB156" s="416"/>
      <c r="BC156" s="416"/>
      <c r="BD156" s="416"/>
      <c r="BE156" s="416"/>
      <c r="BF156" s="416"/>
      <c r="BG156" s="416"/>
      <c r="BH156" s="416"/>
      <c r="BI156" s="416"/>
      <c r="BJ156" s="416"/>
      <c r="BK156" s="416"/>
      <c r="BL156" s="416"/>
      <c r="BM156" s="416"/>
      <c r="BN156" s="416"/>
    </row>
    <row r="157" spans="1:66" s="3" customFormat="1" ht="30" customHeight="1">
      <c r="A157" s="90">
        <v>15011</v>
      </c>
      <c r="B157" s="48" t="s">
        <v>453</v>
      </c>
      <c r="C157" s="45">
        <v>6083772.7999999998</v>
      </c>
      <c r="D157" s="30">
        <v>717200</v>
      </c>
      <c r="E157" s="30">
        <v>2407021.2765957448</v>
      </c>
      <c r="F157" s="33">
        <v>9207994.0765957441</v>
      </c>
      <c r="G157" s="34">
        <v>0</v>
      </c>
      <c r="H157" s="27">
        <v>0</v>
      </c>
      <c r="I157" s="29">
        <v>0</v>
      </c>
      <c r="J157" s="396">
        <v>-9207994.0765957441</v>
      </c>
      <c r="K157" s="448"/>
      <c r="L157" s="35">
        <v>242</v>
      </c>
      <c r="M157" s="27">
        <v>29</v>
      </c>
      <c r="N157" s="27">
        <v>149449</v>
      </c>
      <c r="O157" s="33">
        <v>2500</v>
      </c>
      <c r="P157" s="35">
        <f t="shared" si="8"/>
        <v>38049.562299982412</v>
      </c>
      <c r="Q157" s="27">
        <f t="shared" si="9"/>
        <v>317517.03712399118</v>
      </c>
      <c r="R157" s="27">
        <f t="shared" si="10"/>
        <v>61.61295208797479</v>
      </c>
      <c r="S157" s="33">
        <f t="shared" si="11"/>
        <v>3683.1976306382976</v>
      </c>
      <c r="T157" s="416"/>
      <c r="U157" s="433">
        <v>0</v>
      </c>
      <c r="V157" s="416"/>
      <c r="W157" s="416"/>
      <c r="X157" s="416"/>
      <c r="Y157" s="416"/>
      <c r="Z157" s="416"/>
      <c r="AA157" s="416"/>
      <c r="AB157" s="416"/>
      <c r="AC157" s="416"/>
      <c r="AD157" s="416"/>
      <c r="AE157" s="416"/>
      <c r="AF157" s="416"/>
      <c r="AG157" s="416"/>
      <c r="AH157" s="416"/>
      <c r="AI157" s="416"/>
      <c r="AJ157" s="416"/>
      <c r="AK157" s="416"/>
      <c r="AL157" s="416"/>
      <c r="AM157" s="416"/>
      <c r="AN157" s="416"/>
      <c r="AO157" s="416"/>
      <c r="AP157" s="416"/>
      <c r="AQ157" s="416"/>
      <c r="AR157" s="416"/>
      <c r="AS157" s="416"/>
      <c r="AT157" s="416"/>
      <c r="AU157" s="416"/>
      <c r="AV157" s="416"/>
      <c r="AW157" s="416"/>
      <c r="AX157" s="416"/>
      <c r="AY157" s="416"/>
      <c r="AZ157" s="416"/>
      <c r="BA157" s="416"/>
      <c r="BB157" s="416"/>
      <c r="BC157" s="416"/>
      <c r="BD157" s="416"/>
      <c r="BE157" s="416"/>
      <c r="BF157" s="416"/>
      <c r="BG157" s="416"/>
      <c r="BH157" s="416"/>
      <c r="BI157" s="416"/>
      <c r="BJ157" s="416"/>
      <c r="BK157" s="416"/>
      <c r="BL157" s="416"/>
      <c r="BM157" s="416"/>
      <c r="BN157" s="416"/>
    </row>
    <row r="158" spans="1:66" s="6" customFormat="1" ht="30" customHeight="1">
      <c r="A158" s="90">
        <v>16002</v>
      </c>
      <c r="B158" s="48" t="s">
        <v>89</v>
      </c>
      <c r="C158" s="45">
        <v>0</v>
      </c>
      <c r="D158" s="30">
        <v>72843892</v>
      </c>
      <c r="E158" s="30">
        <v>549104</v>
      </c>
      <c r="F158" s="33">
        <v>73392996</v>
      </c>
      <c r="G158" s="34">
        <v>0</v>
      </c>
      <c r="H158" s="27">
        <v>7258</v>
      </c>
      <c r="I158" s="29">
        <v>7258</v>
      </c>
      <c r="J158" s="396">
        <v>-73385738</v>
      </c>
      <c r="K158" s="448"/>
      <c r="L158" s="35"/>
      <c r="M158" s="27"/>
      <c r="N158" s="27">
        <v>149449</v>
      </c>
      <c r="O158" s="33">
        <v>3459.1099999999997</v>
      </c>
      <c r="P158" s="35"/>
      <c r="Q158" s="27"/>
      <c r="R158" s="27">
        <f t="shared" si="10"/>
        <v>491.04201433264859</v>
      </c>
      <c r="S158" s="33">
        <f t="shared" si="11"/>
        <v>21215.207958116396</v>
      </c>
      <c r="T158" s="416"/>
      <c r="U158" s="433">
        <v>0</v>
      </c>
      <c r="V158" s="416"/>
      <c r="W158" s="416"/>
      <c r="X158" s="416"/>
      <c r="Y158" s="416"/>
      <c r="Z158" s="416"/>
      <c r="AA158" s="416"/>
      <c r="AB158" s="416"/>
      <c r="AC158" s="416"/>
      <c r="AD158" s="416"/>
      <c r="AE158" s="416"/>
      <c r="AF158" s="416"/>
      <c r="AG158" s="416"/>
      <c r="AH158" s="416"/>
      <c r="AI158" s="416"/>
      <c r="AJ158" s="416"/>
      <c r="AK158" s="416"/>
      <c r="AL158" s="416"/>
      <c r="AM158" s="416"/>
      <c r="AN158" s="416"/>
      <c r="AO158" s="416"/>
      <c r="AP158" s="416"/>
      <c r="AQ158" s="416"/>
      <c r="AR158" s="416"/>
      <c r="AS158" s="416"/>
      <c r="AT158" s="416"/>
      <c r="AU158" s="416"/>
      <c r="AV158" s="416"/>
      <c r="AW158" s="416"/>
      <c r="AX158" s="416"/>
      <c r="AY158" s="416"/>
      <c r="AZ158" s="416"/>
      <c r="BA158" s="416"/>
      <c r="BB158" s="416"/>
      <c r="BC158" s="416"/>
      <c r="BD158" s="416"/>
      <c r="BE158" s="416"/>
      <c r="BF158" s="416"/>
      <c r="BG158" s="416"/>
      <c r="BH158" s="416"/>
      <c r="BI158" s="416"/>
      <c r="BJ158" s="416"/>
      <c r="BK158" s="416"/>
      <c r="BL158" s="416"/>
      <c r="BM158" s="416"/>
      <c r="BN158" s="416"/>
    </row>
    <row r="159" spans="1:66" s="3" customFormat="1" ht="30" customHeight="1">
      <c r="A159" s="90">
        <v>16001</v>
      </c>
      <c r="B159" s="48" t="s">
        <v>90</v>
      </c>
      <c r="C159" s="45">
        <v>6384020</v>
      </c>
      <c r="D159" s="30">
        <v>52744355</v>
      </c>
      <c r="E159" s="30">
        <v>9448426.3799743261</v>
      </c>
      <c r="F159" s="33">
        <v>68576801.379974321</v>
      </c>
      <c r="G159" s="34">
        <v>0</v>
      </c>
      <c r="H159" s="27">
        <v>0</v>
      </c>
      <c r="I159" s="29">
        <v>0</v>
      </c>
      <c r="J159" s="396">
        <v>-68576801.379974321</v>
      </c>
      <c r="K159" s="448"/>
      <c r="L159" s="35"/>
      <c r="M159" s="27"/>
      <c r="N159" s="27">
        <v>149449</v>
      </c>
      <c r="O159" s="33">
        <v>1687</v>
      </c>
      <c r="P159" s="35"/>
      <c r="Q159" s="27"/>
      <c r="R159" s="27">
        <f t="shared" si="10"/>
        <v>458.86423716434581</v>
      </c>
      <c r="S159" s="33">
        <f t="shared" si="11"/>
        <v>40650.149010061839</v>
      </c>
      <c r="T159" s="416"/>
      <c r="U159" s="433">
        <v>0</v>
      </c>
      <c r="V159" s="416"/>
      <c r="W159" s="416"/>
      <c r="X159" s="416"/>
      <c r="Y159" s="416"/>
      <c r="Z159" s="416"/>
      <c r="AA159" s="416"/>
      <c r="AB159" s="416"/>
      <c r="AC159" s="416"/>
      <c r="AD159" s="416"/>
      <c r="AE159" s="416"/>
      <c r="AF159" s="416"/>
      <c r="AG159" s="416"/>
      <c r="AH159" s="416"/>
      <c r="AI159" s="416"/>
      <c r="AJ159" s="416"/>
      <c r="AK159" s="416"/>
      <c r="AL159" s="416"/>
      <c r="AM159" s="416"/>
      <c r="AN159" s="416"/>
      <c r="AO159" s="416"/>
      <c r="AP159" s="416"/>
      <c r="AQ159" s="416"/>
      <c r="AR159" s="416"/>
      <c r="AS159" s="416"/>
      <c r="AT159" s="416"/>
      <c r="AU159" s="416"/>
      <c r="AV159" s="416"/>
      <c r="AW159" s="416"/>
      <c r="AX159" s="416"/>
      <c r="AY159" s="416"/>
      <c r="AZ159" s="416"/>
      <c r="BA159" s="416"/>
      <c r="BB159" s="416"/>
      <c r="BC159" s="416"/>
      <c r="BD159" s="416"/>
      <c r="BE159" s="416"/>
      <c r="BF159" s="416"/>
      <c r="BG159" s="416"/>
      <c r="BH159" s="416"/>
      <c r="BI159" s="416"/>
      <c r="BJ159" s="416"/>
      <c r="BK159" s="416"/>
      <c r="BL159" s="416"/>
      <c r="BM159" s="416"/>
      <c r="BN159" s="416"/>
    </row>
    <row r="160" spans="1:66" s="3" customFormat="1" ht="30" customHeight="1">
      <c r="A160" s="90">
        <v>16003</v>
      </c>
      <c r="B160" s="48" t="s">
        <v>88</v>
      </c>
      <c r="C160" s="45">
        <v>11413232</v>
      </c>
      <c r="D160" s="30">
        <v>43018526</v>
      </c>
      <c r="E160" s="30">
        <v>7891935.4838709673</v>
      </c>
      <c r="F160" s="33">
        <v>62323693.483870968</v>
      </c>
      <c r="G160" s="34">
        <v>0</v>
      </c>
      <c r="H160" s="27">
        <v>6976</v>
      </c>
      <c r="I160" s="29">
        <v>6976</v>
      </c>
      <c r="J160" s="396">
        <v>-62316717.483870968</v>
      </c>
      <c r="K160" s="448"/>
      <c r="L160" s="35"/>
      <c r="M160" s="27"/>
      <c r="N160" s="27">
        <v>149449</v>
      </c>
      <c r="O160" s="33">
        <v>1496.78</v>
      </c>
      <c r="P160" s="35"/>
      <c r="Q160" s="27"/>
      <c r="R160" s="27">
        <f t="shared" si="10"/>
        <v>416.97647681731542</v>
      </c>
      <c r="S160" s="33">
        <f t="shared" si="11"/>
        <v>41633.85232557288</v>
      </c>
      <c r="T160" s="416"/>
      <c r="U160" s="433">
        <v>0</v>
      </c>
      <c r="V160" s="416"/>
      <c r="W160" s="416"/>
      <c r="X160" s="416"/>
      <c r="Y160" s="416"/>
      <c r="Z160" s="416"/>
      <c r="AA160" s="416"/>
      <c r="AB160" s="416"/>
      <c r="AC160" s="416"/>
      <c r="AD160" s="416"/>
      <c r="AE160" s="416"/>
      <c r="AF160" s="416"/>
      <c r="AG160" s="416"/>
      <c r="AH160" s="416"/>
      <c r="AI160" s="416"/>
      <c r="AJ160" s="416"/>
      <c r="AK160" s="416"/>
      <c r="AL160" s="416"/>
      <c r="AM160" s="416"/>
      <c r="AN160" s="416"/>
      <c r="AO160" s="416"/>
      <c r="AP160" s="416"/>
      <c r="AQ160" s="416"/>
      <c r="AR160" s="416"/>
      <c r="AS160" s="416"/>
      <c r="AT160" s="416"/>
      <c r="AU160" s="416"/>
      <c r="AV160" s="416"/>
      <c r="AW160" s="416"/>
      <c r="AX160" s="416"/>
      <c r="AY160" s="416"/>
      <c r="AZ160" s="416"/>
      <c r="BA160" s="416"/>
      <c r="BB160" s="416"/>
      <c r="BC160" s="416"/>
      <c r="BD160" s="416"/>
      <c r="BE160" s="416"/>
      <c r="BF160" s="416"/>
      <c r="BG160" s="416"/>
      <c r="BH160" s="416"/>
      <c r="BI160" s="416"/>
      <c r="BJ160" s="416"/>
      <c r="BK160" s="416"/>
      <c r="BL160" s="416"/>
      <c r="BM160" s="416"/>
      <c r="BN160" s="416"/>
    </row>
    <row r="161" spans="1:66" s="3" customFormat="1" ht="30" customHeight="1">
      <c r="A161" s="90">
        <v>16008</v>
      </c>
      <c r="B161" s="48" t="s">
        <v>86</v>
      </c>
      <c r="C161" s="45">
        <v>0</v>
      </c>
      <c r="D161" s="30">
        <v>203977</v>
      </c>
      <c r="E161" s="30">
        <v>0</v>
      </c>
      <c r="F161" s="33">
        <v>203977</v>
      </c>
      <c r="G161" s="34">
        <v>0</v>
      </c>
      <c r="H161" s="27">
        <v>0</v>
      </c>
      <c r="I161" s="29">
        <v>0</v>
      </c>
      <c r="J161" s="396">
        <v>-203977</v>
      </c>
      <c r="K161" s="448"/>
      <c r="L161" s="35">
        <v>222</v>
      </c>
      <c r="M161" s="27">
        <v>0</v>
      </c>
      <c r="N161" s="27">
        <v>149449</v>
      </c>
      <c r="O161" s="33">
        <v>446.4</v>
      </c>
      <c r="P161" s="35">
        <f t="shared" si="8"/>
        <v>918.81531531531527</v>
      </c>
      <c r="Q161" s="27"/>
      <c r="R161" s="27">
        <f t="shared" si="10"/>
        <v>1.3648602533305676</v>
      </c>
      <c r="S161" s="33">
        <f t="shared" si="11"/>
        <v>456.93772401433694</v>
      </c>
      <c r="T161" s="416"/>
      <c r="U161" s="433">
        <v>0</v>
      </c>
      <c r="V161" s="416"/>
      <c r="W161" s="416"/>
      <c r="X161" s="416"/>
      <c r="Y161" s="416"/>
      <c r="Z161" s="416"/>
      <c r="AA161" s="416"/>
      <c r="AB161" s="416"/>
      <c r="AC161" s="416"/>
      <c r="AD161" s="416"/>
      <c r="AE161" s="416"/>
      <c r="AF161" s="416"/>
      <c r="AG161" s="416"/>
      <c r="AH161" s="416"/>
      <c r="AI161" s="416"/>
      <c r="AJ161" s="416"/>
      <c r="AK161" s="416"/>
      <c r="AL161" s="416"/>
      <c r="AM161" s="416"/>
      <c r="AN161" s="416"/>
      <c r="AO161" s="416"/>
      <c r="AP161" s="416"/>
      <c r="AQ161" s="416"/>
      <c r="AR161" s="416"/>
      <c r="AS161" s="416"/>
      <c r="AT161" s="416"/>
      <c r="AU161" s="416"/>
      <c r="AV161" s="416"/>
      <c r="AW161" s="416"/>
      <c r="AX161" s="416"/>
      <c r="AY161" s="416"/>
      <c r="AZ161" s="416"/>
      <c r="BA161" s="416"/>
      <c r="BB161" s="416"/>
      <c r="BC161" s="416"/>
      <c r="BD161" s="416"/>
      <c r="BE161" s="416"/>
      <c r="BF161" s="416"/>
      <c r="BG161" s="416"/>
      <c r="BH161" s="416"/>
      <c r="BI161" s="416"/>
      <c r="BJ161" s="416"/>
      <c r="BK161" s="416"/>
      <c r="BL161" s="416"/>
      <c r="BM161" s="416"/>
      <c r="BN161" s="416"/>
    </row>
    <row r="162" spans="1:66" s="3" customFormat="1" ht="30" customHeight="1">
      <c r="A162" s="90">
        <v>16007</v>
      </c>
      <c r="B162" s="48" t="s">
        <v>87</v>
      </c>
      <c r="C162" s="45">
        <v>5994000</v>
      </c>
      <c r="D162" s="30">
        <v>408409</v>
      </c>
      <c r="E162" s="30">
        <v>0</v>
      </c>
      <c r="F162" s="33">
        <v>6402409</v>
      </c>
      <c r="G162" s="34">
        <v>0</v>
      </c>
      <c r="H162" s="27">
        <v>0</v>
      </c>
      <c r="I162" s="29">
        <v>0</v>
      </c>
      <c r="J162" s="396">
        <v>-6402409</v>
      </c>
      <c r="K162" s="448"/>
      <c r="L162" s="35">
        <v>222</v>
      </c>
      <c r="M162" s="27">
        <v>13</v>
      </c>
      <c r="N162" s="27">
        <v>149449</v>
      </c>
      <c r="O162" s="33">
        <v>372.18</v>
      </c>
      <c r="P162" s="35">
        <f t="shared" si="8"/>
        <v>28839.680180180181</v>
      </c>
      <c r="Q162" s="27">
        <f t="shared" si="9"/>
        <v>492493</v>
      </c>
      <c r="R162" s="27">
        <f t="shared" si="10"/>
        <v>42.840092606842468</v>
      </c>
      <c r="S162" s="33">
        <f t="shared" si="11"/>
        <v>17202.453114084583</v>
      </c>
      <c r="T162" s="416"/>
      <c r="U162" s="433">
        <v>0</v>
      </c>
      <c r="V162" s="416"/>
      <c r="W162" s="416"/>
      <c r="X162" s="416"/>
      <c r="Y162" s="416"/>
      <c r="Z162" s="416"/>
      <c r="AA162" s="416"/>
      <c r="AB162" s="416"/>
      <c r="AC162" s="416"/>
      <c r="AD162" s="416"/>
      <c r="AE162" s="416"/>
      <c r="AF162" s="416"/>
      <c r="AG162" s="416"/>
      <c r="AH162" s="416"/>
      <c r="AI162" s="416"/>
      <c r="AJ162" s="416"/>
      <c r="AK162" s="416"/>
      <c r="AL162" s="416"/>
      <c r="AM162" s="416"/>
      <c r="AN162" s="416"/>
      <c r="AO162" s="416"/>
      <c r="AP162" s="416"/>
      <c r="AQ162" s="416"/>
      <c r="AR162" s="416"/>
      <c r="AS162" s="416"/>
      <c r="AT162" s="416"/>
      <c r="AU162" s="416"/>
      <c r="AV162" s="416"/>
      <c r="AW162" s="416"/>
      <c r="AX162" s="416"/>
      <c r="AY162" s="416"/>
      <c r="AZ162" s="416"/>
      <c r="BA162" s="416"/>
      <c r="BB162" s="416"/>
      <c r="BC162" s="416"/>
      <c r="BD162" s="416"/>
      <c r="BE162" s="416"/>
      <c r="BF162" s="416"/>
      <c r="BG162" s="416"/>
      <c r="BH162" s="416"/>
      <c r="BI162" s="416"/>
      <c r="BJ162" s="416"/>
      <c r="BK162" s="416"/>
      <c r="BL162" s="416"/>
      <c r="BM162" s="416"/>
      <c r="BN162" s="416"/>
    </row>
    <row r="163" spans="1:66" s="3" customFormat="1" ht="30" customHeight="1">
      <c r="A163" s="90">
        <v>17028</v>
      </c>
      <c r="B163" s="48" t="s">
        <v>120</v>
      </c>
      <c r="C163" s="45">
        <v>7383020</v>
      </c>
      <c r="D163" s="30">
        <v>14204096</v>
      </c>
      <c r="E163" s="30">
        <v>97758.620689655174</v>
      </c>
      <c r="F163" s="33">
        <v>21684874.620689657</v>
      </c>
      <c r="G163" s="34">
        <v>10669180</v>
      </c>
      <c r="H163" s="27">
        <v>0</v>
      </c>
      <c r="I163" s="29">
        <v>10669180</v>
      </c>
      <c r="J163" s="396">
        <v>-11015694.620689657</v>
      </c>
      <c r="K163" s="448"/>
      <c r="L163" s="35">
        <v>293</v>
      </c>
      <c r="M163" s="27">
        <v>103</v>
      </c>
      <c r="N163" s="27">
        <v>149449</v>
      </c>
      <c r="O163" s="33">
        <v>1699.3</v>
      </c>
      <c r="P163" s="35">
        <f t="shared" si="8"/>
        <v>37596.22737436743</v>
      </c>
      <c r="Q163" s="27">
        <f t="shared" si="9"/>
        <v>106948.49146300637</v>
      </c>
      <c r="R163" s="27">
        <f t="shared" si="10"/>
        <v>73.708720839146849</v>
      </c>
      <c r="S163" s="33">
        <f t="shared" si="11"/>
        <v>6482.4896255456115</v>
      </c>
      <c r="T163" s="416"/>
      <c r="U163" s="433">
        <v>0</v>
      </c>
      <c r="V163" s="416"/>
      <c r="W163" s="416"/>
      <c r="X163" s="416"/>
      <c r="Y163" s="416"/>
      <c r="Z163" s="416"/>
      <c r="AA163" s="416"/>
      <c r="AB163" s="416"/>
      <c r="AC163" s="416"/>
      <c r="AD163" s="416"/>
      <c r="AE163" s="416"/>
      <c r="AF163" s="416"/>
      <c r="AG163" s="416"/>
      <c r="AH163" s="416"/>
      <c r="AI163" s="416"/>
      <c r="AJ163" s="416"/>
      <c r="AK163" s="416"/>
      <c r="AL163" s="416"/>
      <c r="AM163" s="416"/>
      <c r="AN163" s="416"/>
      <c r="AO163" s="416"/>
      <c r="AP163" s="416"/>
      <c r="AQ163" s="416"/>
      <c r="AR163" s="416"/>
      <c r="AS163" s="416"/>
      <c r="AT163" s="416"/>
      <c r="AU163" s="416"/>
      <c r="AV163" s="416"/>
      <c r="AW163" s="416"/>
      <c r="AX163" s="416"/>
      <c r="AY163" s="416"/>
      <c r="AZ163" s="416"/>
      <c r="BA163" s="416"/>
      <c r="BB163" s="416"/>
      <c r="BC163" s="416"/>
      <c r="BD163" s="416"/>
      <c r="BE163" s="416"/>
      <c r="BF163" s="416"/>
      <c r="BG163" s="416"/>
      <c r="BH163" s="416"/>
      <c r="BI163" s="416"/>
      <c r="BJ163" s="416"/>
      <c r="BK163" s="416"/>
      <c r="BL163" s="416"/>
      <c r="BM163" s="416"/>
      <c r="BN163" s="416"/>
    </row>
    <row r="164" spans="1:66" s="3" customFormat="1" ht="30" customHeight="1">
      <c r="A164" s="90">
        <v>17001</v>
      </c>
      <c r="B164" s="48" t="s">
        <v>142</v>
      </c>
      <c r="C164" s="45">
        <v>7383020</v>
      </c>
      <c r="D164" s="30">
        <v>9283567</v>
      </c>
      <c r="E164" s="30">
        <v>3756319.1489361702</v>
      </c>
      <c r="F164" s="33">
        <v>20422906.148936171</v>
      </c>
      <c r="G164" s="34">
        <v>12435330</v>
      </c>
      <c r="H164" s="27">
        <v>0</v>
      </c>
      <c r="I164" s="29">
        <v>12435330</v>
      </c>
      <c r="J164" s="396">
        <v>-7987576.1489361711</v>
      </c>
      <c r="K164" s="448"/>
      <c r="L164" s="35">
        <v>293</v>
      </c>
      <c r="M164" s="27">
        <v>99</v>
      </c>
      <c r="N164" s="27">
        <v>149449</v>
      </c>
      <c r="O164" s="33">
        <v>1338.26</v>
      </c>
      <c r="P164" s="35">
        <f t="shared" si="8"/>
        <v>27261.352044150753</v>
      </c>
      <c r="Q164" s="27">
        <f t="shared" si="9"/>
        <v>80682.587362991631</v>
      </c>
      <c r="R164" s="27">
        <f t="shared" si="10"/>
        <v>53.446835702722474</v>
      </c>
      <c r="S164" s="33">
        <f t="shared" si="11"/>
        <v>5968.6280311271139</v>
      </c>
      <c r="T164" s="416"/>
      <c r="U164" s="433">
        <v>0</v>
      </c>
      <c r="V164" s="416"/>
      <c r="W164" s="416"/>
      <c r="X164" s="416"/>
      <c r="Y164" s="416"/>
      <c r="Z164" s="416"/>
      <c r="AA164" s="416"/>
      <c r="AB164" s="416"/>
      <c r="AC164" s="416"/>
      <c r="AD164" s="416"/>
      <c r="AE164" s="416"/>
      <c r="AF164" s="416"/>
      <c r="AG164" s="416"/>
      <c r="AH164" s="416"/>
      <c r="AI164" s="416"/>
      <c r="AJ164" s="416"/>
      <c r="AK164" s="416"/>
      <c r="AL164" s="416"/>
      <c r="AM164" s="416"/>
      <c r="AN164" s="416"/>
      <c r="AO164" s="416"/>
      <c r="AP164" s="416"/>
      <c r="AQ164" s="416"/>
      <c r="AR164" s="416"/>
      <c r="AS164" s="416"/>
      <c r="AT164" s="416"/>
      <c r="AU164" s="416"/>
      <c r="AV164" s="416"/>
      <c r="AW164" s="416"/>
      <c r="AX164" s="416"/>
      <c r="AY164" s="416"/>
      <c r="AZ164" s="416"/>
      <c r="BA164" s="416"/>
      <c r="BB164" s="416"/>
      <c r="BC164" s="416"/>
      <c r="BD164" s="416"/>
      <c r="BE164" s="416"/>
      <c r="BF164" s="416"/>
      <c r="BG164" s="416"/>
      <c r="BH164" s="416"/>
      <c r="BI164" s="416"/>
      <c r="BJ164" s="416"/>
      <c r="BK164" s="416"/>
      <c r="BL164" s="416"/>
      <c r="BM164" s="416"/>
      <c r="BN164" s="416"/>
    </row>
    <row r="165" spans="1:66" s="3" customFormat="1" ht="30" customHeight="1">
      <c r="A165" s="90">
        <v>17023</v>
      </c>
      <c r="B165" s="48" t="s">
        <v>454</v>
      </c>
      <c r="C165" s="45">
        <v>7383020</v>
      </c>
      <c r="D165" s="30">
        <v>7904998</v>
      </c>
      <c r="E165" s="30">
        <v>0</v>
      </c>
      <c r="F165" s="33">
        <v>15288018</v>
      </c>
      <c r="G165" s="34">
        <v>8649790</v>
      </c>
      <c r="H165" s="27">
        <v>0</v>
      </c>
      <c r="I165" s="29">
        <v>8649790</v>
      </c>
      <c r="J165" s="396">
        <v>-6638228</v>
      </c>
      <c r="K165" s="448"/>
      <c r="L165" s="35">
        <v>293</v>
      </c>
      <c r="M165" s="27">
        <v>97</v>
      </c>
      <c r="N165" s="27">
        <v>149449</v>
      </c>
      <c r="O165" s="33">
        <v>1308</v>
      </c>
      <c r="P165" s="35">
        <f t="shared" si="8"/>
        <v>22656.068259385665</v>
      </c>
      <c r="Q165" s="27">
        <f t="shared" si="9"/>
        <v>68435.340206185574</v>
      </c>
      <c r="R165" s="27">
        <f t="shared" si="10"/>
        <v>44.418015510307868</v>
      </c>
      <c r="S165" s="33">
        <f t="shared" si="11"/>
        <v>5075.0978593272175</v>
      </c>
      <c r="T165" s="416"/>
      <c r="U165" s="433">
        <v>0</v>
      </c>
      <c r="V165" s="416"/>
      <c r="W165" s="416"/>
      <c r="X165" s="416"/>
      <c r="Y165" s="416"/>
      <c r="Z165" s="416"/>
      <c r="AA165" s="416"/>
      <c r="AB165" s="416"/>
      <c r="AC165" s="416"/>
      <c r="AD165" s="416"/>
      <c r="AE165" s="416"/>
      <c r="AF165" s="416"/>
      <c r="AG165" s="416"/>
      <c r="AH165" s="416"/>
      <c r="AI165" s="416"/>
      <c r="AJ165" s="416"/>
      <c r="AK165" s="416"/>
      <c r="AL165" s="416"/>
      <c r="AM165" s="416"/>
      <c r="AN165" s="416"/>
      <c r="AO165" s="416"/>
      <c r="AP165" s="416"/>
      <c r="AQ165" s="416"/>
      <c r="AR165" s="416"/>
      <c r="AS165" s="416"/>
      <c r="AT165" s="416"/>
      <c r="AU165" s="416"/>
      <c r="AV165" s="416"/>
      <c r="AW165" s="416"/>
      <c r="AX165" s="416"/>
      <c r="AY165" s="416"/>
      <c r="AZ165" s="416"/>
      <c r="BA165" s="416"/>
      <c r="BB165" s="416"/>
      <c r="BC165" s="416"/>
      <c r="BD165" s="416"/>
      <c r="BE165" s="416"/>
      <c r="BF165" s="416"/>
      <c r="BG165" s="416"/>
      <c r="BH165" s="416"/>
      <c r="BI165" s="416"/>
      <c r="BJ165" s="416"/>
      <c r="BK165" s="416"/>
      <c r="BL165" s="416"/>
      <c r="BM165" s="416"/>
      <c r="BN165" s="416"/>
    </row>
    <row r="166" spans="1:66" s="3" customFormat="1" ht="30" customHeight="1">
      <c r="A166" s="90">
        <v>17007</v>
      </c>
      <c r="B166" s="48" t="s">
        <v>137</v>
      </c>
      <c r="C166" s="45">
        <v>7383020</v>
      </c>
      <c r="D166" s="30">
        <v>8056896</v>
      </c>
      <c r="E166" s="30">
        <v>12564818.181818182</v>
      </c>
      <c r="F166" s="33">
        <v>28004734.18181818</v>
      </c>
      <c r="G166" s="34">
        <v>14773900</v>
      </c>
      <c r="H166" s="27">
        <v>0</v>
      </c>
      <c r="I166" s="29">
        <v>14773900</v>
      </c>
      <c r="J166" s="396">
        <v>-13230834.18181818</v>
      </c>
      <c r="K166" s="448"/>
      <c r="L166" s="35">
        <v>293</v>
      </c>
      <c r="M166" s="27">
        <v>141</v>
      </c>
      <c r="N166" s="27">
        <v>149449</v>
      </c>
      <c r="O166" s="33">
        <v>1247</v>
      </c>
      <c r="P166" s="35">
        <f t="shared" si="8"/>
        <v>45156.430654669559</v>
      </c>
      <c r="Q166" s="27">
        <f t="shared" si="9"/>
        <v>93835.703417150216</v>
      </c>
      <c r="R166" s="27">
        <f t="shared" si="10"/>
        <v>88.530764219353628</v>
      </c>
      <c r="S166" s="33">
        <f t="shared" si="11"/>
        <v>10610.131661442005</v>
      </c>
      <c r="T166" s="416"/>
      <c r="U166" s="433">
        <v>0</v>
      </c>
      <c r="V166" s="416"/>
      <c r="W166" s="416"/>
      <c r="X166" s="416"/>
      <c r="Y166" s="416"/>
      <c r="Z166" s="416"/>
      <c r="AA166" s="416"/>
      <c r="AB166" s="416"/>
      <c r="AC166" s="416"/>
      <c r="AD166" s="416"/>
      <c r="AE166" s="416"/>
      <c r="AF166" s="416"/>
      <c r="AG166" s="416"/>
      <c r="AH166" s="416"/>
      <c r="AI166" s="416"/>
      <c r="AJ166" s="416"/>
      <c r="AK166" s="416"/>
      <c r="AL166" s="416"/>
      <c r="AM166" s="416"/>
      <c r="AN166" s="416"/>
      <c r="AO166" s="416"/>
      <c r="AP166" s="416"/>
      <c r="AQ166" s="416"/>
      <c r="AR166" s="416"/>
      <c r="AS166" s="416"/>
      <c r="AT166" s="416"/>
      <c r="AU166" s="416"/>
      <c r="AV166" s="416"/>
      <c r="AW166" s="416"/>
      <c r="AX166" s="416"/>
      <c r="AY166" s="416"/>
      <c r="AZ166" s="416"/>
      <c r="BA166" s="416"/>
      <c r="BB166" s="416"/>
      <c r="BC166" s="416"/>
      <c r="BD166" s="416"/>
      <c r="BE166" s="416"/>
      <c r="BF166" s="416"/>
      <c r="BG166" s="416"/>
      <c r="BH166" s="416"/>
      <c r="BI166" s="416"/>
      <c r="BJ166" s="416"/>
      <c r="BK166" s="416"/>
      <c r="BL166" s="416"/>
      <c r="BM166" s="416"/>
      <c r="BN166" s="416"/>
    </row>
    <row r="167" spans="1:66" s="3" customFormat="1" ht="30" customHeight="1">
      <c r="A167" s="90">
        <v>17031</v>
      </c>
      <c r="B167" s="48" t="s">
        <v>117</v>
      </c>
      <c r="C167" s="45">
        <v>7383020</v>
      </c>
      <c r="D167" s="30">
        <v>7217198</v>
      </c>
      <c r="E167" s="30">
        <v>6725294.1176470593</v>
      </c>
      <c r="F167" s="33">
        <v>21325512.117647059</v>
      </c>
      <c r="G167" s="34">
        <v>5153570</v>
      </c>
      <c r="H167" s="27">
        <v>0</v>
      </c>
      <c r="I167" s="29">
        <v>5153570</v>
      </c>
      <c r="J167" s="396">
        <v>-16171942.117647059</v>
      </c>
      <c r="K167" s="448"/>
      <c r="L167" s="35">
        <v>293</v>
      </c>
      <c r="M167" s="27">
        <v>49</v>
      </c>
      <c r="N167" s="27">
        <v>149449</v>
      </c>
      <c r="O167" s="33">
        <v>1197.4099999999999</v>
      </c>
      <c r="P167" s="35">
        <f t="shared" si="8"/>
        <v>55194.341698454125</v>
      </c>
      <c r="Q167" s="27">
        <f t="shared" si="9"/>
        <v>330039.63505402161</v>
      </c>
      <c r="R167" s="27">
        <f t="shared" si="10"/>
        <v>108.21044046896975</v>
      </c>
      <c r="S167" s="33">
        <f t="shared" si="11"/>
        <v>13505.768381462542</v>
      </c>
      <c r="T167" s="416"/>
      <c r="U167" s="433">
        <v>0</v>
      </c>
      <c r="V167" s="416"/>
      <c r="W167" s="416"/>
      <c r="X167" s="416"/>
      <c r="Y167" s="416"/>
      <c r="Z167" s="416"/>
      <c r="AA167" s="416"/>
      <c r="AB167" s="416"/>
      <c r="AC167" s="416"/>
      <c r="AD167" s="416"/>
      <c r="AE167" s="416"/>
      <c r="AF167" s="416"/>
      <c r="AG167" s="416"/>
      <c r="AH167" s="416"/>
      <c r="AI167" s="416"/>
      <c r="AJ167" s="416"/>
      <c r="AK167" s="416"/>
      <c r="AL167" s="416"/>
      <c r="AM167" s="416"/>
      <c r="AN167" s="416"/>
      <c r="AO167" s="416"/>
      <c r="AP167" s="416"/>
      <c r="AQ167" s="416"/>
      <c r="AR167" s="416"/>
      <c r="AS167" s="416"/>
      <c r="AT167" s="416"/>
      <c r="AU167" s="416"/>
      <c r="AV167" s="416"/>
      <c r="AW167" s="416"/>
      <c r="AX167" s="416"/>
      <c r="AY167" s="416"/>
      <c r="AZ167" s="416"/>
      <c r="BA167" s="416"/>
      <c r="BB167" s="416"/>
      <c r="BC167" s="416"/>
      <c r="BD167" s="416"/>
      <c r="BE167" s="416"/>
      <c r="BF167" s="416"/>
      <c r="BG167" s="416"/>
      <c r="BH167" s="416"/>
      <c r="BI167" s="416"/>
      <c r="BJ167" s="416"/>
      <c r="BK167" s="416"/>
      <c r="BL167" s="416"/>
      <c r="BM167" s="416"/>
      <c r="BN167" s="416"/>
    </row>
    <row r="168" spans="1:66" s="3" customFormat="1" ht="30" customHeight="1">
      <c r="A168" s="90">
        <v>17024</v>
      </c>
      <c r="B168" s="48" t="s">
        <v>124</v>
      </c>
      <c r="C168" s="45">
        <v>7383020</v>
      </c>
      <c r="D168" s="30">
        <v>8366020</v>
      </c>
      <c r="E168" s="30">
        <v>10789676.470588235</v>
      </c>
      <c r="F168" s="33">
        <v>26538716.470588237</v>
      </c>
      <c r="G168" s="34">
        <v>12341840</v>
      </c>
      <c r="H168" s="27">
        <v>0</v>
      </c>
      <c r="I168" s="29">
        <v>12341840</v>
      </c>
      <c r="J168" s="396">
        <v>-14196876.470588237</v>
      </c>
      <c r="K168" s="448"/>
      <c r="L168" s="35">
        <v>293</v>
      </c>
      <c r="M168" s="27">
        <v>87</v>
      </c>
      <c r="N168" s="27">
        <v>149449</v>
      </c>
      <c r="O168" s="33">
        <v>1182.43</v>
      </c>
      <c r="P168" s="35">
        <f t="shared" si="8"/>
        <v>48453.50331258784</v>
      </c>
      <c r="Q168" s="27">
        <f t="shared" si="9"/>
        <v>163182.48816768089</v>
      </c>
      <c r="R168" s="27">
        <f t="shared" si="10"/>
        <v>94.994790668309832</v>
      </c>
      <c r="S168" s="33">
        <f t="shared" si="11"/>
        <v>12006.525942836563</v>
      </c>
      <c r="T168" s="416"/>
      <c r="U168" s="433">
        <v>0</v>
      </c>
      <c r="V168" s="416"/>
      <c r="W168" s="416"/>
      <c r="X168" s="416"/>
      <c r="Y168" s="416"/>
      <c r="Z168" s="416"/>
      <c r="AA168" s="416"/>
      <c r="AB168" s="416"/>
      <c r="AC168" s="416"/>
      <c r="AD168" s="416"/>
      <c r="AE168" s="416"/>
      <c r="AF168" s="416"/>
      <c r="AG168" s="416"/>
      <c r="AH168" s="416"/>
      <c r="AI168" s="416"/>
      <c r="AJ168" s="416"/>
      <c r="AK168" s="416"/>
      <c r="AL168" s="416"/>
      <c r="AM168" s="416"/>
      <c r="AN168" s="416"/>
      <c r="AO168" s="416"/>
      <c r="AP168" s="416"/>
      <c r="AQ168" s="416"/>
      <c r="AR168" s="416"/>
      <c r="AS168" s="416"/>
      <c r="AT168" s="416"/>
      <c r="AU168" s="416"/>
      <c r="AV168" s="416"/>
      <c r="AW168" s="416"/>
      <c r="AX168" s="416"/>
      <c r="AY168" s="416"/>
      <c r="AZ168" s="416"/>
      <c r="BA168" s="416"/>
      <c r="BB168" s="416"/>
      <c r="BC168" s="416"/>
      <c r="BD168" s="416"/>
      <c r="BE168" s="416"/>
      <c r="BF168" s="416"/>
      <c r="BG168" s="416"/>
      <c r="BH168" s="416"/>
      <c r="BI168" s="416"/>
      <c r="BJ168" s="416"/>
      <c r="BK168" s="416"/>
      <c r="BL168" s="416"/>
      <c r="BM168" s="416"/>
      <c r="BN168" s="416"/>
    </row>
    <row r="169" spans="1:66" s="3" customFormat="1" ht="30" customHeight="1">
      <c r="A169" s="90">
        <v>17010</v>
      </c>
      <c r="B169" s="48" t="s">
        <v>134</v>
      </c>
      <c r="C169" s="45">
        <v>7383020</v>
      </c>
      <c r="D169" s="30">
        <v>8223477</v>
      </c>
      <c r="E169" s="30">
        <v>3319148.9361702129</v>
      </c>
      <c r="F169" s="33">
        <v>18925645.936170213</v>
      </c>
      <c r="G169" s="34">
        <v>11876230</v>
      </c>
      <c r="H169" s="27">
        <v>0</v>
      </c>
      <c r="I169" s="29">
        <v>11876230</v>
      </c>
      <c r="J169" s="396">
        <v>-7049415.9361702129</v>
      </c>
      <c r="K169" s="448"/>
      <c r="L169" s="35">
        <v>293</v>
      </c>
      <c r="M169" s="27">
        <v>93</v>
      </c>
      <c r="N169" s="27">
        <v>149449</v>
      </c>
      <c r="O169" s="33">
        <v>1158.78</v>
      </c>
      <c r="P169" s="35">
        <f t="shared" si="8"/>
        <v>24059.440055188439</v>
      </c>
      <c r="Q169" s="27">
        <f t="shared" si="9"/>
        <v>75800.171356668958</v>
      </c>
      <c r="R169" s="27">
        <f t="shared" si="10"/>
        <v>47.169375078924666</v>
      </c>
      <c r="S169" s="33">
        <f t="shared" si="11"/>
        <v>6083.4808472446994</v>
      </c>
      <c r="T169" s="416"/>
      <c r="U169" s="433">
        <v>0</v>
      </c>
      <c r="V169" s="416"/>
      <c r="W169" s="416"/>
      <c r="X169" s="416"/>
      <c r="Y169" s="416"/>
      <c r="Z169" s="416"/>
      <c r="AA169" s="416"/>
      <c r="AB169" s="416"/>
      <c r="AC169" s="416"/>
      <c r="AD169" s="416"/>
      <c r="AE169" s="416"/>
      <c r="AF169" s="416"/>
      <c r="AG169" s="416"/>
      <c r="AH169" s="416"/>
      <c r="AI169" s="416"/>
      <c r="AJ169" s="416"/>
      <c r="AK169" s="416"/>
      <c r="AL169" s="416"/>
      <c r="AM169" s="416"/>
      <c r="AN169" s="416"/>
      <c r="AO169" s="416"/>
      <c r="AP169" s="416"/>
      <c r="AQ169" s="416"/>
      <c r="AR169" s="416"/>
      <c r="AS169" s="416"/>
      <c r="AT169" s="416"/>
      <c r="AU169" s="416"/>
      <c r="AV169" s="416"/>
      <c r="AW169" s="416"/>
      <c r="AX169" s="416"/>
      <c r="AY169" s="416"/>
      <c r="AZ169" s="416"/>
      <c r="BA169" s="416"/>
      <c r="BB169" s="416"/>
      <c r="BC169" s="416"/>
      <c r="BD169" s="416"/>
      <c r="BE169" s="416"/>
      <c r="BF169" s="416"/>
      <c r="BG169" s="416"/>
      <c r="BH169" s="416"/>
      <c r="BI169" s="416"/>
      <c r="BJ169" s="416"/>
      <c r="BK169" s="416"/>
      <c r="BL169" s="416"/>
      <c r="BM169" s="416"/>
      <c r="BN169" s="416"/>
    </row>
    <row r="170" spans="1:66" s="3" customFormat="1" ht="30" customHeight="1">
      <c r="A170" s="90">
        <v>17025</v>
      </c>
      <c r="B170" s="48" t="s">
        <v>123</v>
      </c>
      <c r="C170" s="45">
        <v>7383020</v>
      </c>
      <c r="D170" s="30">
        <v>6984614</v>
      </c>
      <c r="E170" s="30">
        <v>9202941.1764705889</v>
      </c>
      <c r="F170" s="33">
        <v>23570575.176470589</v>
      </c>
      <c r="G170" s="34">
        <v>9356610</v>
      </c>
      <c r="H170" s="27">
        <v>0</v>
      </c>
      <c r="I170" s="29">
        <v>9356610</v>
      </c>
      <c r="J170" s="396">
        <v>-14213965.176470589</v>
      </c>
      <c r="K170" s="448"/>
      <c r="L170" s="35">
        <v>293</v>
      </c>
      <c r="M170" s="27">
        <v>91</v>
      </c>
      <c r="N170" s="27">
        <v>149449</v>
      </c>
      <c r="O170" s="33">
        <v>1140.99</v>
      </c>
      <c r="P170" s="35">
        <f t="shared" si="8"/>
        <v>48511.826540855254</v>
      </c>
      <c r="Q170" s="27">
        <f t="shared" si="9"/>
        <v>156197.41952165481</v>
      </c>
      <c r="R170" s="27">
        <f t="shared" si="10"/>
        <v>95.109135400508464</v>
      </c>
      <c r="S170" s="33">
        <f t="shared" si="11"/>
        <v>12457.572087810226</v>
      </c>
      <c r="T170" s="416"/>
      <c r="U170" s="433">
        <v>0</v>
      </c>
      <c r="V170" s="416"/>
      <c r="W170" s="416"/>
      <c r="X170" s="416"/>
      <c r="Y170" s="416"/>
      <c r="Z170" s="416"/>
      <c r="AA170" s="416"/>
      <c r="AB170" s="416"/>
      <c r="AC170" s="416"/>
      <c r="AD170" s="416"/>
      <c r="AE170" s="416"/>
      <c r="AF170" s="416"/>
      <c r="AG170" s="416"/>
      <c r="AH170" s="416"/>
      <c r="AI170" s="416"/>
      <c r="AJ170" s="416"/>
      <c r="AK170" s="416"/>
      <c r="AL170" s="416"/>
      <c r="AM170" s="416"/>
      <c r="AN170" s="416"/>
      <c r="AO170" s="416"/>
      <c r="AP170" s="416"/>
      <c r="AQ170" s="416"/>
      <c r="AR170" s="416"/>
      <c r="AS170" s="416"/>
      <c r="AT170" s="416"/>
      <c r="AU170" s="416"/>
      <c r="AV170" s="416"/>
      <c r="AW170" s="416"/>
      <c r="AX170" s="416"/>
      <c r="AY170" s="416"/>
      <c r="AZ170" s="416"/>
      <c r="BA170" s="416"/>
      <c r="BB170" s="416"/>
      <c r="BC170" s="416"/>
      <c r="BD170" s="416"/>
      <c r="BE170" s="416"/>
      <c r="BF170" s="416"/>
      <c r="BG170" s="416"/>
      <c r="BH170" s="416"/>
      <c r="BI170" s="416"/>
      <c r="BJ170" s="416"/>
      <c r="BK170" s="416"/>
      <c r="BL170" s="416"/>
      <c r="BM170" s="416"/>
      <c r="BN170" s="416"/>
    </row>
    <row r="171" spans="1:66" s="3" customFormat="1" ht="30" customHeight="1">
      <c r="A171" s="90">
        <v>17026</v>
      </c>
      <c r="B171" s="48" t="s">
        <v>122</v>
      </c>
      <c r="C171" s="45">
        <v>7383020</v>
      </c>
      <c r="D171" s="30">
        <v>8292397</v>
      </c>
      <c r="E171" s="30">
        <v>0</v>
      </c>
      <c r="F171" s="33">
        <v>15675417</v>
      </c>
      <c r="G171" s="34">
        <v>9484660</v>
      </c>
      <c r="H171" s="27">
        <v>0</v>
      </c>
      <c r="I171" s="29">
        <v>9484660</v>
      </c>
      <c r="J171" s="396">
        <v>-6190757</v>
      </c>
      <c r="K171" s="448"/>
      <c r="L171" s="35">
        <v>293</v>
      </c>
      <c r="M171" s="27">
        <v>79</v>
      </c>
      <c r="N171" s="27">
        <v>149449</v>
      </c>
      <c r="O171" s="33">
        <v>1092.95</v>
      </c>
      <c r="P171" s="35">
        <f t="shared" si="8"/>
        <v>21128.863481228669</v>
      </c>
      <c r="Q171" s="27">
        <f t="shared" si="9"/>
        <v>78364.012658227846</v>
      </c>
      <c r="R171" s="27">
        <f t="shared" si="10"/>
        <v>41.423877041666387</v>
      </c>
      <c r="S171" s="33">
        <f t="shared" si="11"/>
        <v>5664.2636900132666</v>
      </c>
      <c r="T171" s="416"/>
      <c r="U171" s="433">
        <v>0</v>
      </c>
      <c r="V171" s="416"/>
      <c r="W171" s="416"/>
      <c r="X171" s="416"/>
      <c r="Y171" s="416"/>
      <c r="Z171" s="416"/>
      <c r="AA171" s="416"/>
      <c r="AB171" s="416"/>
      <c r="AC171" s="416"/>
      <c r="AD171" s="416"/>
      <c r="AE171" s="416"/>
      <c r="AF171" s="416"/>
      <c r="AG171" s="416"/>
      <c r="AH171" s="416"/>
      <c r="AI171" s="416"/>
      <c r="AJ171" s="416"/>
      <c r="AK171" s="416"/>
      <c r="AL171" s="416"/>
      <c r="AM171" s="416"/>
      <c r="AN171" s="416"/>
      <c r="AO171" s="416"/>
      <c r="AP171" s="416"/>
      <c r="AQ171" s="416"/>
      <c r="AR171" s="416"/>
      <c r="AS171" s="416"/>
      <c r="AT171" s="416"/>
      <c r="AU171" s="416"/>
      <c r="AV171" s="416"/>
      <c r="AW171" s="416"/>
      <c r="AX171" s="416"/>
      <c r="AY171" s="416"/>
      <c r="AZ171" s="416"/>
      <c r="BA171" s="416"/>
      <c r="BB171" s="416"/>
      <c r="BC171" s="416"/>
      <c r="BD171" s="416"/>
      <c r="BE171" s="416"/>
      <c r="BF171" s="416"/>
      <c r="BG171" s="416"/>
      <c r="BH171" s="416"/>
      <c r="BI171" s="416"/>
      <c r="BJ171" s="416"/>
      <c r="BK171" s="416"/>
      <c r="BL171" s="416"/>
      <c r="BM171" s="416"/>
      <c r="BN171" s="416"/>
    </row>
    <row r="172" spans="1:66" s="3" customFormat="1" ht="30" customHeight="1">
      <c r="A172" s="90">
        <v>17008</v>
      </c>
      <c r="B172" s="48" t="s">
        <v>136</v>
      </c>
      <c r="C172" s="45">
        <v>7383020</v>
      </c>
      <c r="D172" s="30">
        <v>8911937</v>
      </c>
      <c r="E172" s="30">
        <v>11693181.818181818</v>
      </c>
      <c r="F172" s="33">
        <v>27988138.81818182</v>
      </c>
      <c r="G172" s="34">
        <v>14471280</v>
      </c>
      <c r="H172" s="27">
        <v>0</v>
      </c>
      <c r="I172" s="29">
        <v>14471280</v>
      </c>
      <c r="J172" s="396">
        <v>-13516858.81818182</v>
      </c>
      <c r="K172" s="448"/>
      <c r="L172" s="35">
        <v>293</v>
      </c>
      <c r="M172" s="27">
        <v>122</v>
      </c>
      <c r="N172" s="27">
        <v>149449</v>
      </c>
      <c r="O172" s="33">
        <v>989.18</v>
      </c>
      <c r="P172" s="35">
        <f t="shared" si="8"/>
        <v>46132.623952838978</v>
      </c>
      <c r="Q172" s="27">
        <f t="shared" si="9"/>
        <v>110793.92473919525</v>
      </c>
      <c r="R172" s="27">
        <f t="shared" si="10"/>
        <v>90.444625378435589</v>
      </c>
      <c r="S172" s="33">
        <f t="shared" si="11"/>
        <v>13664.710991105583</v>
      </c>
      <c r="T172" s="416"/>
      <c r="U172" s="433">
        <v>0</v>
      </c>
      <c r="V172" s="416"/>
      <c r="W172" s="416"/>
      <c r="X172" s="416"/>
      <c r="Y172" s="416"/>
      <c r="Z172" s="416"/>
      <c r="AA172" s="416"/>
      <c r="AB172" s="416"/>
      <c r="AC172" s="416"/>
      <c r="AD172" s="416"/>
      <c r="AE172" s="416"/>
      <c r="AF172" s="416"/>
      <c r="AG172" s="416"/>
      <c r="AH172" s="416"/>
      <c r="AI172" s="416"/>
      <c r="AJ172" s="416"/>
      <c r="AK172" s="416"/>
      <c r="AL172" s="416"/>
      <c r="AM172" s="416"/>
      <c r="AN172" s="416"/>
      <c r="AO172" s="416"/>
      <c r="AP172" s="416"/>
      <c r="AQ172" s="416"/>
      <c r="AR172" s="416"/>
      <c r="AS172" s="416"/>
      <c r="AT172" s="416"/>
      <c r="AU172" s="416"/>
      <c r="AV172" s="416"/>
      <c r="AW172" s="416"/>
      <c r="AX172" s="416"/>
      <c r="AY172" s="416"/>
      <c r="AZ172" s="416"/>
      <c r="BA172" s="416"/>
      <c r="BB172" s="416"/>
      <c r="BC172" s="416"/>
      <c r="BD172" s="416"/>
      <c r="BE172" s="416"/>
      <c r="BF172" s="416"/>
      <c r="BG172" s="416"/>
      <c r="BH172" s="416"/>
      <c r="BI172" s="416"/>
      <c r="BJ172" s="416"/>
      <c r="BK172" s="416"/>
      <c r="BL172" s="416"/>
      <c r="BM172" s="416"/>
      <c r="BN172" s="416"/>
    </row>
    <row r="173" spans="1:66" s="3" customFormat="1" ht="30" customHeight="1">
      <c r="A173" s="90">
        <v>17014</v>
      </c>
      <c r="B173" s="48" t="s">
        <v>130</v>
      </c>
      <c r="C173" s="45">
        <v>7383020</v>
      </c>
      <c r="D173" s="30">
        <v>8829903</v>
      </c>
      <c r="E173" s="30">
        <v>1403352.9411764706</v>
      </c>
      <c r="F173" s="33">
        <v>17616275.94117647</v>
      </c>
      <c r="G173" s="34">
        <v>11834650</v>
      </c>
      <c r="H173" s="27">
        <v>0</v>
      </c>
      <c r="I173" s="29">
        <v>11834650</v>
      </c>
      <c r="J173" s="396">
        <v>-5781625.9411764704</v>
      </c>
      <c r="K173" s="448"/>
      <c r="L173" s="35">
        <v>293</v>
      </c>
      <c r="M173" s="27">
        <v>124</v>
      </c>
      <c r="N173" s="27">
        <v>149449</v>
      </c>
      <c r="O173" s="33">
        <v>985.94</v>
      </c>
      <c r="P173" s="35">
        <f t="shared" si="8"/>
        <v>19732.511744629592</v>
      </c>
      <c r="Q173" s="27">
        <f t="shared" si="9"/>
        <v>46626.015654648952</v>
      </c>
      <c r="R173" s="27">
        <f t="shared" si="10"/>
        <v>38.686280545045271</v>
      </c>
      <c r="S173" s="33">
        <f t="shared" si="11"/>
        <v>5864.0748333331339</v>
      </c>
      <c r="T173" s="416"/>
      <c r="U173" s="433">
        <v>0</v>
      </c>
      <c r="V173" s="416"/>
      <c r="W173" s="416"/>
      <c r="X173" s="416"/>
      <c r="Y173" s="416"/>
      <c r="Z173" s="416"/>
      <c r="AA173" s="416"/>
      <c r="AB173" s="416"/>
      <c r="AC173" s="416"/>
      <c r="AD173" s="416"/>
      <c r="AE173" s="416"/>
      <c r="AF173" s="416"/>
      <c r="AG173" s="416"/>
      <c r="AH173" s="416"/>
      <c r="AI173" s="416"/>
      <c r="AJ173" s="416"/>
      <c r="AK173" s="416"/>
      <c r="AL173" s="416"/>
      <c r="AM173" s="416"/>
      <c r="AN173" s="416"/>
      <c r="AO173" s="416"/>
      <c r="AP173" s="416"/>
      <c r="AQ173" s="416"/>
      <c r="AR173" s="416"/>
      <c r="AS173" s="416"/>
      <c r="AT173" s="416"/>
      <c r="AU173" s="416"/>
      <c r="AV173" s="416"/>
      <c r="AW173" s="416"/>
      <c r="AX173" s="416"/>
      <c r="AY173" s="416"/>
      <c r="AZ173" s="416"/>
      <c r="BA173" s="416"/>
      <c r="BB173" s="416"/>
      <c r="BC173" s="416"/>
      <c r="BD173" s="416"/>
      <c r="BE173" s="416"/>
      <c r="BF173" s="416"/>
      <c r="BG173" s="416"/>
      <c r="BH173" s="416"/>
      <c r="BI173" s="416"/>
      <c r="BJ173" s="416"/>
      <c r="BK173" s="416"/>
      <c r="BL173" s="416"/>
      <c r="BM173" s="416"/>
      <c r="BN173" s="416"/>
    </row>
    <row r="174" spans="1:66" s="3" customFormat="1" ht="30" customHeight="1">
      <c r="A174" s="90">
        <v>17013</v>
      </c>
      <c r="B174" s="48" t="s">
        <v>131</v>
      </c>
      <c r="C174" s="45">
        <v>7383020</v>
      </c>
      <c r="D174" s="30">
        <v>7654589</v>
      </c>
      <c r="E174" s="30">
        <v>759676.4705882353</v>
      </c>
      <c r="F174" s="33">
        <v>15797285.470588235</v>
      </c>
      <c r="G174" s="34">
        <v>10838260</v>
      </c>
      <c r="H174" s="27">
        <v>0</v>
      </c>
      <c r="I174" s="29">
        <v>10838260</v>
      </c>
      <c r="J174" s="396">
        <v>-4959025.4705882352</v>
      </c>
      <c r="K174" s="448"/>
      <c r="L174" s="35">
        <v>293</v>
      </c>
      <c r="M174" s="27">
        <v>91</v>
      </c>
      <c r="N174" s="27">
        <v>149449</v>
      </c>
      <c r="O174" s="33">
        <v>943.22</v>
      </c>
      <c r="P174" s="35">
        <f t="shared" si="8"/>
        <v>16925.001606103193</v>
      </c>
      <c r="Q174" s="27">
        <f t="shared" si="9"/>
        <v>54494.785391079509</v>
      </c>
      <c r="R174" s="27">
        <f t="shared" si="10"/>
        <v>33.182058565719643</v>
      </c>
      <c r="S174" s="33">
        <f t="shared" si="11"/>
        <v>5257.5491089970901</v>
      </c>
      <c r="T174" s="416"/>
      <c r="U174" s="433">
        <v>0</v>
      </c>
      <c r="V174" s="416"/>
      <c r="W174" s="416"/>
      <c r="X174" s="416"/>
      <c r="Y174" s="416"/>
      <c r="Z174" s="416"/>
      <c r="AA174" s="416"/>
      <c r="AB174" s="416"/>
      <c r="AC174" s="416"/>
      <c r="AD174" s="416"/>
      <c r="AE174" s="416"/>
      <c r="AF174" s="416"/>
      <c r="AG174" s="416"/>
      <c r="AH174" s="416"/>
      <c r="AI174" s="416"/>
      <c r="AJ174" s="416"/>
      <c r="AK174" s="416"/>
      <c r="AL174" s="416"/>
      <c r="AM174" s="416"/>
      <c r="AN174" s="416"/>
      <c r="AO174" s="416"/>
      <c r="AP174" s="416"/>
      <c r="AQ174" s="416"/>
      <c r="AR174" s="416"/>
      <c r="AS174" s="416"/>
      <c r="AT174" s="416"/>
      <c r="AU174" s="416"/>
      <c r="AV174" s="416"/>
      <c r="AW174" s="416"/>
      <c r="AX174" s="416"/>
      <c r="AY174" s="416"/>
      <c r="AZ174" s="416"/>
      <c r="BA174" s="416"/>
      <c r="BB174" s="416"/>
      <c r="BC174" s="416"/>
      <c r="BD174" s="416"/>
      <c r="BE174" s="416"/>
      <c r="BF174" s="416"/>
      <c r="BG174" s="416"/>
      <c r="BH174" s="416"/>
      <c r="BI174" s="416"/>
      <c r="BJ174" s="416"/>
      <c r="BK174" s="416"/>
      <c r="BL174" s="416"/>
      <c r="BM174" s="416"/>
      <c r="BN174" s="416"/>
    </row>
    <row r="175" spans="1:66" s="3" customFormat="1" ht="30" customHeight="1">
      <c r="A175" s="90">
        <v>17005</v>
      </c>
      <c r="B175" s="48" t="s">
        <v>455</v>
      </c>
      <c r="C175" s="45">
        <v>7383020</v>
      </c>
      <c r="D175" s="30">
        <v>7990077</v>
      </c>
      <c r="E175" s="30">
        <v>0</v>
      </c>
      <c r="F175" s="33">
        <v>15373097</v>
      </c>
      <c r="G175" s="34">
        <v>11151800</v>
      </c>
      <c r="H175" s="27">
        <v>0</v>
      </c>
      <c r="I175" s="29">
        <v>11151800</v>
      </c>
      <c r="J175" s="396">
        <v>-4221297</v>
      </c>
      <c r="K175" s="448"/>
      <c r="L175" s="35">
        <v>293</v>
      </c>
      <c r="M175" s="27">
        <v>94</v>
      </c>
      <c r="N175" s="27">
        <v>149449</v>
      </c>
      <c r="O175" s="33">
        <v>894.65</v>
      </c>
      <c r="P175" s="35">
        <f t="shared" si="8"/>
        <v>14407.156996587031</v>
      </c>
      <c r="Q175" s="27">
        <f t="shared" si="9"/>
        <v>44907.414893617024</v>
      </c>
      <c r="R175" s="27">
        <f t="shared" si="10"/>
        <v>28.245736003586508</v>
      </c>
      <c r="S175" s="33">
        <f t="shared" si="11"/>
        <v>4718.3781367015035</v>
      </c>
      <c r="T175" s="416"/>
      <c r="U175" s="433">
        <v>0</v>
      </c>
      <c r="V175" s="416"/>
      <c r="W175" s="416"/>
      <c r="X175" s="416"/>
      <c r="Y175" s="416"/>
      <c r="Z175" s="416"/>
      <c r="AA175" s="416"/>
      <c r="AB175" s="416"/>
      <c r="AC175" s="416"/>
      <c r="AD175" s="416"/>
      <c r="AE175" s="416"/>
      <c r="AF175" s="416"/>
      <c r="AG175" s="416"/>
      <c r="AH175" s="416"/>
      <c r="AI175" s="416"/>
      <c r="AJ175" s="416"/>
      <c r="AK175" s="416"/>
      <c r="AL175" s="416"/>
      <c r="AM175" s="416"/>
      <c r="AN175" s="416"/>
      <c r="AO175" s="416"/>
      <c r="AP175" s="416"/>
      <c r="AQ175" s="416"/>
      <c r="AR175" s="416"/>
      <c r="AS175" s="416"/>
      <c r="AT175" s="416"/>
      <c r="AU175" s="416"/>
      <c r="AV175" s="416"/>
      <c r="AW175" s="416"/>
      <c r="AX175" s="416"/>
      <c r="AY175" s="416"/>
      <c r="AZ175" s="416"/>
      <c r="BA175" s="416"/>
      <c r="BB175" s="416"/>
      <c r="BC175" s="416"/>
      <c r="BD175" s="416"/>
      <c r="BE175" s="416"/>
      <c r="BF175" s="416"/>
      <c r="BG175" s="416"/>
      <c r="BH175" s="416"/>
      <c r="BI175" s="416"/>
      <c r="BJ175" s="416"/>
      <c r="BK175" s="416"/>
      <c r="BL175" s="416"/>
      <c r="BM175" s="416"/>
      <c r="BN175" s="416"/>
    </row>
    <row r="176" spans="1:66" s="3" customFormat="1" ht="30" customHeight="1">
      <c r="A176" s="90">
        <v>17015</v>
      </c>
      <c r="B176" s="48" t="s">
        <v>129</v>
      </c>
      <c r="C176" s="45">
        <v>7383020</v>
      </c>
      <c r="D176" s="30">
        <v>7162860</v>
      </c>
      <c r="E176" s="30">
        <v>0</v>
      </c>
      <c r="F176" s="33">
        <v>14545880</v>
      </c>
      <c r="G176" s="34">
        <v>9881650</v>
      </c>
      <c r="H176" s="27">
        <v>0</v>
      </c>
      <c r="I176" s="29">
        <v>9881650</v>
      </c>
      <c r="J176" s="396">
        <v>-4664230</v>
      </c>
      <c r="K176" s="448"/>
      <c r="L176" s="35">
        <v>293</v>
      </c>
      <c r="M176" s="27">
        <v>86</v>
      </c>
      <c r="N176" s="27">
        <v>149449</v>
      </c>
      <c r="O176" s="33">
        <v>863.73</v>
      </c>
      <c r="P176" s="35">
        <f t="shared" si="8"/>
        <v>15918.873720136518</v>
      </c>
      <c r="Q176" s="27">
        <f t="shared" si="9"/>
        <v>54235.232558139534</v>
      </c>
      <c r="R176" s="27">
        <f t="shared" si="10"/>
        <v>31.209509598592163</v>
      </c>
      <c r="S176" s="33">
        <f t="shared" si="11"/>
        <v>5400.101883690505</v>
      </c>
      <c r="T176" s="416"/>
      <c r="U176" s="433">
        <v>0</v>
      </c>
      <c r="V176" s="416"/>
      <c r="W176" s="416"/>
      <c r="X176" s="416"/>
      <c r="Y176" s="416"/>
      <c r="Z176" s="416"/>
      <c r="AA176" s="416"/>
      <c r="AB176" s="416"/>
      <c r="AC176" s="416"/>
      <c r="AD176" s="416"/>
      <c r="AE176" s="416"/>
      <c r="AF176" s="416"/>
      <c r="AG176" s="416"/>
      <c r="AH176" s="416"/>
      <c r="AI176" s="416"/>
      <c r="AJ176" s="416"/>
      <c r="AK176" s="416"/>
      <c r="AL176" s="416"/>
      <c r="AM176" s="416"/>
      <c r="AN176" s="416"/>
      <c r="AO176" s="416"/>
      <c r="AP176" s="416"/>
      <c r="AQ176" s="416"/>
      <c r="AR176" s="416"/>
      <c r="AS176" s="416"/>
      <c r="AT176" s="416"/>
      <c r="AU176" s="416"/>
      <c r="AV176" s="416"/>
      <c r="AW176" s="416"/>
      <c r="AX176" s="416"/>
      <c r="AY176" s="416"/>
      <c r="AZ176" s="416"/>
      <c r="BA176" s="416"/>
      <c r="BB176" s="416"/>
      <c r="BC176" s="416"/>
      <c r="BD176" s="416"/>
      <c r="BE176" s="416"/>
      <c r="BF176" s="416"/>
      <c r="BG176" s="416"/>
      <c r="BH176" s="416"/>
      <c r="BI176" s="416"/>
      <c r="BJ176" s="416"/>
      <c r="BK176" s="416"/>
      <c r="BL176" s="416"/>
      <c r="BM176" s="416"/>
      <c r="BN176" s="416"/>
    </row>
    <row r="177" spans="1:66" s="3" customFormat="1" ht="30" customHeight="1">
      <c r="A177" s="90">
        <v>17030</v>
      </c>
      <c r="B177" s="48" t="s">
        <v>118</v>
      </c>
      <c r="C177" s="45">
        <v>7383020</v>
      </c>
      <c r="D177" s="30">
        <v>6217106</v>
      </c>
      <c r="E177" s="30">
        <v>0</v>
      </c>
      <c r="F177" s="33">
        <v>13600126</v>
      </c>
      <c r="G177" s="34">
        <v>2904900</v>
      </c>
      <c r="H177" s="27">
        <v>0</v>
      </c>
      <c r="I177" s="29">
        <v>2904900</v>
      </c>
      <c r="J177" s="396">
        <v>-10695226</v>
      </c>
      <c r="K177" s="448"/>
      <c r="L177" s="35">
        <v>293</v>
      </c>
      <c r="M177" s="27">
        <v>42</v>
      </c>
      <c r="N177" s="27">
        <v>149449</v>
      </c>
      <c r="O177" s="33">
        <v>859.78</v>
      </c>
      <c r="P177" s="35">
        <f t="shared" si="8"/>
        <v>36502.477815699662</v>
      </c>
      <c r="Q177" s="27">
        <f t="shared" si="9"/>
        <v>254648.23809523811</v>
      </c>
      <c r="R177" s="27">
        <f t="shared" si="10"/>
        <v>71.564386513124873</v>
      </c>
      <c r="S177" s="33">
        <f t="shared" si="11"/>
        <v>12439.491497825025</v>
      </c>
      <c r="T177" s="416"/>
      <c r="U177" s="433">
        <v>0</v>
      </c>
      <c r="V177" s="416"/>
      <c r="W177" s="416"/>
      <c r="X177" s="416"/>
      <c r="Y177" s="416"/>
      <c r="Z177" s="416"/>
      <c r="AA177" s="416"/>
      <c r="AB177" s="416"/>
      <c r="AC177" s="416"/>
      <c r="AD177" s="416"/>
      <c r="AE177" s="416"/>
      <c r="AF177" s="416"/>
      <c r="AG177" s="416"/>
      <c r="AH177" s="416"/>
      <c r="AI177" s="416"/>
      <c r="AJ177" s="416"/>
      <c r="AK177" s="416"/>
      <c r="AL177" s="416"/>
      <c r="AM177" s="416"/>
      <c r="AN177" s="416"/>
      <c r="AO177" s="416"/>
      <c r="AP177" s="416"/>
      <c r="AQ177" s="416"/>
      <c r="AR177" s="416"/>
      <c r="AS177" s="416"/>
      <c r="AT177" s="416"/>
      <c r="AU177" s="416"/>
      <c r="AV177" s="416"/>
      <c r="AW177" s="416"/>
      <c r="AX177" s="416"/>
      <c r="AY177" s="416"/>
      <c r="AZ177" s="416"/>
      <c r="BA177" s="416"/>
      <c r="BB177" s="416"/>
      <c r="BC177" s="416"/>
      <c r="BD177" s="416"/>
      <c r="BE177" s="416"/>
      <c r="BF177" s="416"/>
      <c r="BG177" s="416"/>
      <c r="BH177" s="416"/>
      <c r="BI177" s="416"/>
      <c r="BJ177" s="416"/>
      <c r="BK177" s="416"/>
      <c r="BL177" s="416"/>
      <c r="BM177" s="416"/>
      <c r="BN177" s="416"/>
    </row>
    <row r="178" spans="1:66" s="3" customFormat="1" ht="30" customHeight="1">
      <c r="A178" s="90">
        <v>17011</v>
      </c>
      <c r="B178" s="48" t="s">
        <v>133</v>
      </c>
      <c r="C178" s="45">
        <v>7383020</v>
      </c>
      <c r="D178" s="30">
        <v>7387144</v>
      </c>
      <c r="E178" s="30">
        <v>0</v>
      </c>
      <c r="F178" s="33">
        <v>14770164</v>
      </c>
      <c r="G178" s="34">
        <v>9670500</v>
      </c>
      <c r="H178" s="27">
        <v>0</v>
      </c>
      <c r="I178" s="29">
        <v>9670500</v>
      </c>
      <c r="J178" s="396">
        <v>-5099664</v>
      </c>
      <c r="K178" s="448"/>
      <c r="L178" s="35">
        <v>293</v>
      </c>
      <c r="M178" s="27">
        <v>92</v>
      </c>
      <c r="N178" s="27">
        <v>149449</v>
      </c>
      <c r="O178" s="33">
        <v>840.4</v>
      </c>
      <c r="P178" s="35">
        <f t="shared" si="8"/>
        <v>17404.996587030717</v>
      </c>
      <c r="Q178" s="27">
        <f t="shared" si="9"/>
        <v>55431.130434782608</v>
      </c>
      <c r="R178" s="27">
        <f t="shared" si="10"/>
        <v>34.123105541020685</v>
      </c>
      <c r="S178" s="33">
        <f t="shared" si="11"/>
        <v>6068.1389814374106</v>
      </c>
      <c r="T178" s="416"/>
      <c r="U178" s="433">
        <v>0</v>
      </c>
      <c r="V178" s="416"/>
      <c r="W178" s="416"/>
      <c r="X178" s="416"/>
      <c r="Y178" s="416"/>
      <c r="Z178" s="416"/>
      <c r="AA178" s="416"/>
      <c r="AB178" s="416"/>
      <c r="AC178" s="416"/>
      <c r="AD178" s="416"/>
      <c r="AE178" s="416"/>
      <c r="AF178" s="416"/>
      <c r="AG178" s="416"/>
      <c r="AH178" s="416"/>
      <c r="AI178" s="416"/>
      <c r="AJ178" s="416"/>
      <c r="AK178" s="416"/>
      <c r="AL178" s="416"/>
      <c r="AM178" s="416"/>
      <c r="AN178" s="416"/>
      <c r="AO178" s="416"/>
      <c r="AP178" s="416"/>
      <c r="AQ178" s="416"/>
      <c r="AR178" s="416"/>
      <c r="AS178" s="416"/>
      <c r="AT178" s="416"/>
      <c r="AU178" s="416"/>
      <c r="AV178" s="416"/>
      <c r="AW178" s="416"/>
      <c r="AX178" s="416"/>
      <c r="AY178" s="416"/>
      <c r="AZ178" s="416"/>
      <c r="BA178" s="416"/>
      <c r="BB178" s="416"/>
      <c r="BC178" s="416"/>
      <c r="BD178" s="416"/>
      <c r="BE178" s="416"/>
      <c r="BF178" s="416"/>
      <c r="BG178" s="416"/>
      <c r="BH178" s="416"/>
      <c r="BI178" s="416"/>
      <c r="BJ178" s="416"/>
      <c r="BK178" s="416"/>
      <c r="BL178" s="416"/>
      <c r="BM178" s="416"/>
      <c r="BN178" s="416"/>
    </row>
    <row r="179" spans="1:66" s="3" customFormat="1" ht="30" customHeight="1">
      <c r="A179" s="90">
        <v>17009</v>
      </c>
      <c r="B179" s="48" t="s">
        <v>135</v>
      </c>
      <c r="C179" s="45">
        <v>7383020</v>
      </c>
      <c r="D179" s="30">
        <v>6022329</v>
      </c>
      <c r="E179" s="30">
        <v>0</v>
      </c>
      <c r="F179" s="33">
        <v>13405349</v>
      </c>
      <c r="G179" s="34">
        <v>7185560</v>
      </c>
      <c r="H179" s="27">
        <v>0</v>
      </c>
      <c r="I179" s="29">
        <v>7185560</v>
      </c>
      <c r="J179" s="396">
        <v>-6219789</v>
      </c>
      <c r="K179" s="448"/>
      <c r="L179" s="35">
        <v>293</v>
      </c>
      <c r="M179" s="27">
        <v>73</v>
      </c>
      <c r="N179" s="27">
        <v>149449</v>
      </c>
      <c r="O179" s="33">
        <v>803.22</v>
      </c>
      <c r="P179" s="35">
        <f t="shared" si="8"/>
        <v>21227.94880546075</v>
      </c>
      <c r="Q179" s="27">
        <f t="shared" si="9"/>
        <v>85202.589041095896</v>
      </c>
      <c r="R179" s="27">
        <f t="shared" si="10"/>
        <v>41.618137290982204</v>
      </c>
      <c r="S179" s="33">
        <f t="shared" si="11"/>
        <v>7743.5683872413529</v>
      </c>
      <c r="T179" s="416"/>
      <c r="U179" s="433">
        <v>0</v>
      </c>
      <c r="V179" s="416"/>
      <c r="W179" s="416"/>
      <c r="X179" s="416"/>
      <c r="Y179" s="416"/>
      <c r="Z179" s="416"/>
      <c r="AA179" s="416"/>
      <c r="AB179" s="416"/>
      <c r="AC179" s="416"/>
      <c r="AD179" s="416"/>
      <c r="AE179" s="416"/>
      <c r="AF179" s="416"/>
      <c r="AG179" s="416"/>
      <c r="AH179" s="416"/>
      <c r="AI179" s="416"/>
      <c r="AJ179" s="416"/>
      <c r="AK179" s="416"/>
      <c r="AL179" s="416"/>
      <c r="AM179" s="416"/>
      <c r="AN179" s="416"/>
      <c r="AO179" s="416"/>
      <c r="AP179" s="416"/>
      <c r="AQ179" s="416"/>
      <c r="AR179" s="416"/>
      <c r="AS179" s="416"/>
      <c r="AT179" s="416"/>
      <c r="AU179" s="416"/>
      <c r="AV179" s="416"/>
      <c r="AW179" s="416"/>
      <c r="AX179" s="416"/>
      <c r="AY179" s="416"/>
      <c r="AZ179" s="416"/>
      <c r="BA179" s="416"/>
      <c r="BB179" s="416"/>
      <c r="BC179" s="416"/>
      <c r="BD179" s="416"/>
      <c r="BE179" s="416"/>
      <c r="BF179" s="416"/>
      <c r="BG179" s="416"/>
      <c r="BH179" s="416"/>
      <c r="BI179" s="416"/>
      <c r="BJ179" s="416"/>
      <c r="BK179" s="416"/>
      <c r="BL179" s="416"/>
      <c r="BM179" s="416"/>
      <c r="BN179" s="416"/>
    </row>
    <row r="180" spans="1:66" s="3" customFormat="1" ht="30" customHeight="1">
      <c r="A180" s="90">
        <v>17018</v>
      </c>
      <c r="B180" s="48" t="s">
        <v>126</v>
      </c>
      <c r="C180" s="45">
        <v>7383020</v>
      </c>
      <c r="D180" s="30">
        <v>6902530</v>
      </c>
      <c r="E180" s="30">
        <v>6290735.2941176472</v>
      </c>
      <c r="F180" s="33">
        <v>20576285.294117648</v>
      </c>
      <c r="G180" s="34">
        <v>5917270</v>
      </c>
      <c r="H180" s="27">
        <v>0</v>
      </c>
      <c r="I180" s="29">
        <v>5917270</v>
      </c>
      <c r="J180" s="396">
        <v>-14659015.294117648</v>
      </c>
      <c r="K180" s="448"/>
      <c r="L180" s="35">
        <v>293</v>
      </c>
      <c r="M180" s="27">
        <v>37</v>
      </c>
      <c r="N180" s="27">
        <v>149449</v>
      </c>
      <c r="O180" s="33">
        <v>784.17</v>
      </c>
      <c r="P180" s="35">
        <f t="shared" si="8"/>
        <v>50030.768921903233</v>
      </c>
      <c r="Q180" s="27">
        <f t="shared" si="9"/>
        <v>396189.60254372022</v>
      </c>
      <c r="R180" s="27">
        <f t="shared" si="10"/>
        <v>98.087075150169269</v>
      </c>
      <c r="S180" s="33">
        <f t="shared" si="11"/>
        <v>18693.670115048586</v>
      </c>
      <c r="T180" s="416"/>
      <c r="U180" s="433">
        <v>0</v>
      </c>
      <c r="V180" s="416"/>
      <c r="W180" s="416"/>
      <c r="X180" s="416"/>
      <c r="Y180" s="416"/>
      <c r="Z180" s="416"/>
      <c r="AA180" s="416"/>
      <c r="AB180" s="416"/>
      <c r="AC180" s="416"/>
      <c r="AD180" s="416"/>
      <c r="AE180" s="416"/>
      <c r="AF180" s="416"/>
      <c r="AG180" s="416"/>
      <c r="AH180" s="416"/>
      <c r="AI180" s="416"/>
      <c r="AJ180" s="416"/>
      <c r="AK180" s="416"/>
      <c r="AL180" s="416"/>
      <c r="AM180" s="416"/>
      <c r="AN180" s="416"/>
      <c r="AO180" s="416"/>
      <c r="AP180" s="416"/>
      <c r="AQ180" s="416"/>
      <c r="AR180" s="416"/>
      <c r="AS180" s="416"/>
      <c r="AT180" s="416"/>
      <c r="AU180" s="416"/>
      <c r="AV180" s="416"/>
      <c r="AW180" s="416"/>
      <c r="AX180" s="416"/>
      <c r="AY180" s="416"/>
      <c r="AZ180" s="416"/>
      <c r="BA180" s="416"/>
      <c r="BB180" s="416"/>
      <c r="BC180" s="416"/>
      <c r="BD180" s="416"/>
      <c r="BE180" s="416"/>
      <c r="BF180" s="416"/>
      <c r="BG180" s="416"/>
      <c r="BH180" s="416"/>
      <c r="BI180" s="416"/>
      <c r="BJ180" s="416"/>
      <c r="BK180" s="416"/>
      <c r="BL180" s="416"/>
      <c r="BM180" s="416"/>
      <c r="BN180" s="416"/>
    </row>
    <row r="181" spans="1:66" s="3" customFormat="1" ht="30" customHeight="1">
      <c r="A181" s="90">
        <v>17027</v>
      </c>
      <c r="B181" s="48" t="s">
        <v>121</v>
      </c>
      <c r="C181" s="45">
        <v>7383020</v>
      </c>
      <c r="D181" s="30">
        <v>7655456</v>
      </c>
      <c r="E181" s="30">
        <v>2442553.1914893617</v>
      </c>
      <c r="F181" s="33">
        <v>17481029.191489361</v>
      </c>
      <c r="G181" s="34">
        <v>5745710</v>
      </c>
      <c r="H181" s="27">
        <v>0</v>
      </c>
      <c r="I181" s="29">
        <v>5745710</v>
      </c>
      <c r="J181" s="396">
        <v>-11735319.191489361</v>
      </c>
      <c r="K181" s="448"/>
      <c r="L181" s="35">
        <v>293</v>
      </c>
      <c r="M181" s="27">
        <v>65</v>
      </c>
      <c r="N181" s="27">
        <v>149449</v>
      </c>
      <c r="O181" s="33">
        <v>756.88</v>
      </c>
      <c r="P181" s="35">
        <f t="shared" si="8"/>
        <v>40052.283929997822</v>
      </c>
      <c r="Q181" s="27">
        <f t="shared" si="9"/>
        <v>180543.37217675941</v>
      </c>
      <c r="R181" s="27">
        <f t="shared" si="10"/>
        <v>78.523905757076733</v>
      </c>
      <c r="S181" s="33">
        <f t="shared" si="11"/>
        <v>15504.860997105699</v>
      </c>
      <c r="T181" s="416"/>
      <c r="U181" s="433">
        <v>0</v>
      </c>
      <c r="V181" s="416"/>
      <c r="W181" s="416"/>
      <c r="X181" s="416"/>
      <c r="Y181" s="416"/>
      <c r="Z181" s="416"/>
      <c r="AA181" s="416"/>
      <c r="AB181" s="416"/>
      <c r="AC181" s="416"/>
      <c r="AD181" s="416"/>
      <c r="AE181" s="416"/>
      <c r="AF181" s="416"/>
      <c r="AG181" s="416"/>
      <c r="AH181" s="416"/>
      <c r="AI181" s="416"/>
      <c r="AJ181" s="416"/>
      <c r="AK181" s="416"/>
      <c r="AL181" s="416"/>
      <c r="AM181" s="416"/>
      <c r="AN181" s="416"/>
      <c r="AO181" s="416"/>
      <c r="AP181" s="416"/>
      <c r="AQ181" s="416"/>
      <c r="AR181" s="416"/>
      <c r="AS181" s="416"/>
      <c r="AT181" s="416"/>
      <c r="AU181" s="416"/>
      <c r="AV181" s="416"/>
      <c r="AW181" s="416"/>
      <c r="AX181" s="416"/>
      <c r="AY181" s="416"/>
      <c r="AZ181" s="416"/>
      <c r="BA181" s="416"/>
      <c r="BB181" s="416"/>
      <c r="BC181" s="416"/>
      <c r="BD181" s="416"/>
      <c r="BE181" s="416"/>
      <c r="BF181" s="416"/>
      <c r="BG181" s="416"/>
      <c r="BH181" s="416"/>
      <c r="BI181" s="416"/>
      <c r="BJ181" s="416"/>
      <c r="BK181" s="416"/>
      <c r="BL181" s="416"/>
      <c r="BM181" s="416"/>
      <c r="BN181" s="416"/>
    </row>
    <row r="182" spans="1:66" s="3" customFormat="1" ht="30" customHeight="1">
      <c r="A182" s="90">
        <v>17029</v>
      </c>
      <c r="B182" s="48" t="s">
        <v>119</v>
      </c>
      <c r="C182" s="45">
        <v>7383020</v>
      </c>
      <c r="D182" s="30">
        <v>7247712</v>
      </c>
      <c r="E182" s="30">
        <v>5476470.5882352944</v>
      </c>
      <c r="F182" s="33">
        <v>20107202.588235296</v>
      </c>
      <c r="G182" s="34">
        <v>3589170</v>
      </c>
      <c r="H182" s="27">
        <v>0</v>
      </c>
      <c r="I182" s="29">
        <v>3589170</v>
      </c>
      <c r="J182" s="396">
        <v>-16518032.588235296</v>
      </c>
      <c r="K182" s="448"/>
      <c r="L182" s="35">
        <v>293</v>
      </c>
      <c r="M182" s="27">
        <v>37</v>
      </c>
      <c r="N182" s="27">
        <v>149449</v>
      </c>
      <c r="O182" s="33">
        <v>731.56000000000006</v>
      </c>
      <c r="P182" s="35">
        <f t="shared" si="8"/>
        <v>56375.537843806473</v>
      </c>
      <c r="Q182" s="27">
        <f t="shared" si="9"/>
        <v>446433.31319554854</v>
      </c>
      <c r="R182" s="27">
        <f t="shared" si="10"/>
        <v>110.52621689161718</v>
      </c>
      <c r="S182" s="33">
        <f t="shared" si="11"/>
        <v>22579.1904809384</v>
      </c>
      <c r="T182" s="416"/>
      <c r="U182" s="433">
        <v>0</v>
      </c>
      <c r="V182" s="416"/>
      <c r="W182" s="416"/>
      <c r="X182" s="416"/>
      <c r="Y182" s="416"/>
      <c r="Z182" s="416"/>
      <c r="AA182" s="416"/>
      <c r="AB182" s="416"/>
      <c r="AC182" s="416"/>
      <c r="AD182" s="416"/>
      <c r="AE182" s="416"/>
      <c r="AF182" s="416"/>
      <c r="AG182" s="416"/>
      <c r="AH182" s="416"/>
      <c r="AI182" s="416"/>
      <c r="AJ182" s="416"/>
      <c r="AK182" s="416"/>
      <c r="AL182" s="416"/>
      <c r="AM182" s="416"/>
      <c r="AN182" s="416"/>
      <c r="AO182" s="416"/>
      <c r="AP182" s="416"/>
      <c r="AQ182" s="416"/>
      <c r="AR182" s="416"/>
      <c r="AS182" s="416"/>
      <c r="AT182" s="416"/>
      <c r="AU182" s="416"/>
      <c r="AV182" s="416"/>
      <c r="AW182" s="416"/>
      <c r="AX182" s="416"/>
      <c r="AY182" s="416"/>
      <c r="AZ182" s="416"/>
      <c r="BA182" s="416"/>
      <c r="BB182" s="416"/>
      <c r="BC182" s="416"/>
      <c r="BD182" s="416"/>
      <c r="BE182" s="416"/>
      <c r="BF182" s="416"/>
      <c r="BG182" s="416"/>
      <c r="BH182" s="416"/>
      <c r="BI182" s="416"/>
      <c r="BJ182" s="416"/>
      <c r="BK182" s="416"/>
      <c r="BL182" s="416"/>
      <c r="BM182" s="416"/>
      <c r="BN182" s="416"/>
    </row>
    <row r="183" spans="1:66" s="3" customFormat="1" ht="30" customHeight="1">
      <c r="A183" s="90">
        <v>17003</v>
      </c>
      <c r="B183" s="48" t="s">
        <v>140</v>
      </c>
      <c r="C183" s="45">
        <v>7383020</v>
      </c>
      <c r="D183" s="30">
        <v>5762112</v>
      </c>
      <c r="E183" s="30">
        <v>0</v>
      </c>
      <c r="F183" s="33">
        <v>13145132</v>
      </c>
      <c r="G183" s="34">
        <v>6615810</v>
      </c>
      <c r="H183" s="27">
        <v>0</v>
      </c>
      <c r="I183" s="29">
        <v>6615810</v>
      </c>
      <c r="J183" s="396">
        <v>-6529322</v>
      </c>
      <c r="K183" s="448"/>
      <c r="L183" s="35">
        <v>293</v>
      </c>
      <c r="M183" s="27">
        <v>57</v>
      </c>
      <c r="N183" s="27">
        <v>149449</v>
      </c>
      <c r="O183" s="33">
        <v>713.3</v>
      </c>
      <c r="P183" s="35">
        <f t="shared" si="8"/>
        <v>22284.375426621162</v>
      </c>
      <c r="Q183" s="27">
        <f t="shared" si="9"/>
        <v>114549.50877192983</v>
      </c>
      <c r="R183" s="27">
        <f t="shared" si="10"/>
        <v>43.689298690523188</v>
      </c>
      <c r="S183" s="33">
        <f t="shared" si="11"/>
        <v>9153.6828823776814</v>
      </c>
      <c r="T183" s="416"/>
      <c r="U183" s="433">
        <v>0</v>
      </c>
      <c r="V183" s="416"/>
      <c r="W183" s="416"/>
      <c r="X183" s="416"/>
      <c r="Y183" s="416"/>
      <c r="Z183" s="416"/>
      <c r="AA183" s="416"/>
      <c r="AB183" s="416"/>
      <c r="AC183" s="416"/>
      <c r="AD183" s="416"/>
      <c r="AE183" s="416"/>
      <c r="AF183" s="416"/>
      <c r="AG183" s="416"/>
      <c r="AH183" s="416"/>
      <c r="AI183" s="416"/>
      <c r="AJ183" s="416"/>
      <c r="AK183" s="416"/>
      <c r="AL183" s="416"/>
      <c r="AM183" s="416"/>
      <c r="AN183" s="416"/>
      <c r="AO183" s="416"/>
      <c r="AP183" s="416"/>
      <c r="AQ183" s="416"/>
      <c r="AR183" s="416"/>
      <c r="AS183" s="416"/>
      <c r="AT183" s="416"/>
      <c r="AU183" s="416"/>
      <c r="AV183" s="416"/>
      <c r="AW183" s="416"/>
      <c r="AX183" s="416"/>
      <c r="AY183" s="416"/>
      <c r="AZ183" s="416"/>
      <c r="BA183" s="416"/>
      <c r="BB183" s="416"/>
      <c r="BC183" s="416"/>
      <c r="BD183" s="416"/>
      <c r="BE183" s="416"/>
      <c r="BF183" s="416"/>
      <c r="BG183" s="416"/>
      <c r="BH183" s="416"/>
      <c r="BI183" s="416"/>
      <c r="BJ183" s="416"/>
      <c r="BK183" s="416"/>
      <c r="BL183" s="416"/>
      <c r="BM183" s="416"/>
      <c r="BN183" s="416"/>
    </row>
    <row r="184" spans="1:66" s="3" customFormat="1" ht="30" customHeight="1">
      <c r="A184" s="90">
        <v>17002</v>
      </c>
      <c r="B184" s="48" t="s">
        <v>141</v>
      </c>
      <c r="C184" s="45">
        <v>7383020</v>
      </c>
      <c r="D184" s="30">
        <v>6941546</v>
      </c>
      <c r="E184" s="30">
        <v>4975823.5294117648</v>
      </c>
      <c r="F184" s="33">
        <v>19300389.529411763</v>
      </c>
      <c r="G184" s="34">
        <v>6208180</v>
      </c>
      <c r="H184" s="27">
        <v>0</v>
      </c>
      <c r="I184" s="29">
        <v>6208180</v>
      </c>
      <c r="J184" s="396">
        <v>-13092209.529411763</v>
      </c>
      <c r="K184" s="448"/>
      <c r="L184" s="35">
        <v>293</v>
      </c>
      <c r="M184" s="27">
        <v>53</v>
      </c>
      <c r="N184" s="27">
        <v>149449</v>
      </c>
      <c r="O184" s="33">
        <v>659.5</v>
      </c>
      <c r="P184" s="35">
        <f t="shared" si="8"/>
        <v>44683.308974101579</v>
      </c>
      <c r="Q184" s="27">
        <f t="shared" si="9"/>
        <v>247022.8213096559</v>
      </c>
      <c r="R184" s="27">
        <f t="shared" si="10"/>
        <v>87.603192590193061</v>
      </c>
      <c r="S184" s="33">
        <f t="shared" si="11"/>
        <v>19851.720287205098</v>
      </c>
      <c r="T184" s="416"/>
      <c r="U184" s="433">
        <v>0</v>
      </c>
      <c r="V184" s="416"/>
      <c r="W184" s="416"/>
      <c r="X184" s="416"/>
      <c r="Y184" s="416"/>
      <c r="Z184" s="416"/>
      <c r="AA184" s="416"/>
      <c r="AB184" s="416"/>
      <c r="AC184" s="416"/>
      <c r="AD184" s="416"/>
      <c r="AE184" s="416"/>
      <c r="AF184" s="416"/>
      <c r="AG184" s="416"/>
      <c r="AH184" s="416"/>
      <c r="AI184" s="416"/>
      <c r="AJ184" s="416"/>
      <c r="AK184" s="416"/>
      <c r="AL184" s="416"/>
      <c r="AM184" s="416"/>
      <c r="AN184" s="416"/>
      <c r="AO184" s="416"/>
      <c r="AP184" s="416"/>
      <c r="AQ184" s="416"/>
      <c r="AR184" s="416"/>
      <c r="AS184" s="416"/>
      <c r="AT184" s="416"/>
      <c r="AU184" s="416"/>
      <c r="AV184" s="416"/>
      <c r="AW184" s="416"/>
      <c r="AX184" s="416"/>
      <c r="AY184" s="416"/>
      <c r="AZ184" s="416"/>
      <c r="BA184" s="416"/>
      <c r="BB184" s="416"/>
      <c r="BC184" s="416"/>
      <c r="BD184" s="416"/>
      <c r="BE184" s="416"/>
      <c r="BF184" s="416"/>
      <c r="BG184" s="416"/>
      <c r="BH184" s="416"/>
      <c r="BI184" s="416"/>
      <c r="BJ184" s="416"/>
      <c r="BK184" s="416"/>
      <c r="BL184" s="416"/>
      <c r="BM184" s="416"/>
      <c r="BN184" s="416"/>
    </row>
    <row r="185" spans="1:66" s="3" customFormat="1" ht="30" customHeight="1">
      <c r="A185" s="90">
        <v>17004</v>
      </c>
      <c r="B185" s="48" t="s">
        <v>139</v>
      </c>
      <c r="C185" s="45">
        <v>7383020</v>
      </c>
      <c r="D185" s="30">
        <v>4551488</v>
      </c>
      <c r="E185" s="30">
        <v>5528676.4705882352</v>
      </c>
      <c r="F185" s="33">
        <v>17463184.470588237</v>
      </c>
      <c r="G185" s="34">
        <v>6328340</v>
      </c>
      <c r="H185" s="27">
        <v>0</v>
      </c>
      <c r="I185" s="29">
        <v>6328340</v>
      </c>
      <c r="J185" s="396">
        <v>-11134844.470588237</v>
      </c>
      <c r="K185" s="448"/>
      <c r="L185" s="35">
        <v>293</v>
      </c>
      <c r="M185" s="27">
        <v>44</v>
      </c>
      <c r="N185" s="27">
        <v>149449</v>
      </c>
      <c r="O185" s="33">
        <v>645.9</v>
      </c>
      <c r="P185" s="35">
        <f t="shared" si="8"/>
        <v>38002.882152178281</v>
      </c>
      <c r="Q185" s="27">
        <f t="shared" si="9"/>
        <v>253064.64705882358</v>
      </c>
      <c r="R185" s="27">
        <f t="shared" si="10"/>
        <v>74.505981776982367</v>
      </c>
      <c r="S185" s="33">
        <f t="shared" si="11"/>
        <v>17239.269965301497</v>
      </c>
      <c r="T185" s="416"/>
      <c r="U185" s="433">
        <v>0</v>
      </c>
      <c r="V185" s="416"/>
      <c r="W185" s="416"/>
      <c r="X185" s="416"/>
      <c r="Y185" s="416"/>
      <c r="Z185" s="416"/>
      <c r="AA185" s="416"/>
      <c r="AB185" s="416"/>
      <c r="AC185" s="416"/>
      <c r="AD185" s="416"/>
      <c r="AE185" s="416"/>
      <c r="AF185" s="416"/>
      <c r="AG185" s="416"/>
      <c r="AH185" s="416"/>
      <c r="AI185" s="416"/>
      <c r="AJ185" s="416"/>
      <c r="AK185" s="416"/>
      <c r="AL185" s="416"/>
      <c r="AM185" s="416"/>
      <c r="AN185" s="416"/>
      <c r="AO185" s="416"/>
      <c r="AP185" s="416"/>
      <c r="AQ185" s="416"/>
      <c r="AR185" s="416"/>
      <c r="AS185" s="416"/>
      <c r="AT185" s="416"/>
      <c r="AU185" s="416"/>
      <c r="AV185" s="416"/>
      <c r="AW185" s="416"/>
      <c r="AX185" s="416"/>
      <c r="AY185" s="416"/>
      <c r="AZ185" s="416"/>
      <c r="BA185" s="416"/>
      <c r="BB185" s="416"/>
      <c r="BC185" s="416"/>
      <c r="BD185" s="416"/>
      <c r="BE185" s="416"/>
      <c r="BF185" s="416"/>
      <c r="BG185" s="416"/>
      <c r="BH185" s="416"/>
      <c r="BI185" s="416"/>
      <c r="BJ185" s="416"/>
      <c r="BK185" s="416"/>
      <c r="BL185" s="416"/>
      <c r="BM185" s="416"/>
      <c r="BN185" s="416"/>
    </row>
    <row r="186" spans="1:66" s="3" customFormat="1" ht="30" customHeight="1">
      <c r="A186" s="90">
        <v>17019</v>
      </c>
      <c r="B186" s="48" t="s">
        <v>125</v>
      </c>
      <c r="C186" s="45">
        <v>7383020</v>
      </c>
      <c r="D186" s="30">
        <v>4851848</v>
      </c>
      <c r="E186" s="30">
        <v>0</v>
      </c>
      <c r="F186" s="33">
        <v>12234868</v>
      </c>
      <c r="G186" s="34">
        <v>3966460</v>
      </c>
      <c r="H186" s="27">
        <v>0</v>
      </c>
      <c r="I186" s="29">
        <v>3966460</v>
      </c>
      <c r="J186" s="396">
        <v>-8268408</v>
      </c>
      <c r="K186" s="448"/>
      <c r="L186" s="35">
        <v>293</v>
      </c>
      <c r="M186" s="27">
        <v>35</v>
      </c>
      <c r="N186" s="27">
        <v>149449</v>
      </c>
      <c r="O186" s="33">
        <v>625.86</v>
      </c>
      <c r="P186" s="35">
        <f t="shared" si="8"/>
        <v>28219.822525597268</v>
      </c>
      <c r="Q186" s="27">
        <f t="shared" si="9"/>
        <v>236240.22857142857</v>
      </c>
      <c r="R186" s="27">
        <f t="shared" si="10"/>
        <v>55.32595065875315</v>
      </c>
      <c r="S186" s="33">
        <f t="shared" si="11"/>
        <v>13211.274086856485</v>
      </c>
      <c r="T186" s="416"/>
      <c r="U186" s="433">
        <v>0</v>
      </c>
      <c r="V186" s="416"/>
      <c r="W186" s="416"/>
      <c r="X186" s="416"/>
      <c r="Y186" s="416"/>
      <c r="Z186" s="416"/>
      <c r="AA186" s="416"/>
      <c r="AB186" s="416"/>
      <c r="AC186" s="416"/>
      <c r="AD186" s="416"/>
      <c r="AE186" s="416"/>
      <c r="AF186" s="416"/>
      <c r="AG186" s="416"/>
      <c r="AH186" s="416"/>
      <c r="AI186" s="416"/>
      <c r="AJ186" s="416"/>
      <c r="AK186" s="416"/>
      <c r="AL186" s="416"/>
      <c r="AM186" s="416"/>
      <c r="AN186" s="416"/>
      <c r="AO186" s="416"/>
      <c r="AP186" s="416"/>
      <c r="AQ186" s="416"/>
      <c r="AR186" s="416"/>
      <c r="AS186" s="416"/>
      <c r="AT186" s="416"/>
      <c r="AU186" s="416"/>
      <c r="AV186" s="416"/>
      <c r="AW186" s="416"/>
      <c r="AX186" s="416"/>
      <c r="AY186" s="416"/>
      <c r="AZ186" s="416"/>
      <c r="BA186" s="416"/>
      <c r="BB186" s="416"/>
      <c r="BC186" s="416"/>
      <c r="BD186" s="416"/>
      <c r="BE186" s="416"/>
      <c r="BF186" s="416"/>
      <c r="BG186" s="416"/>
      <c r="BH186" s="416"/>
      <c r="BI186" s="416"/>
      <c r="BJ186" s="416"/>
      <c r="BK186" s="416"/>
      <c r="BL186" s="416"/>
      <c r="BM186" s="416"/>
      <c r="BN186" s="416"/>
    </row>
    <row r="187" spans="1:66" s="3" customFormat="1" ht="30" customHeight="1">
      <c r="A187" s="90">
        <v>17017</v>
      </c>
      <c r="B187" s="48" t="s">
        <v>127</v>
      </c>
      <c r="C187" s="45">
        <v>7383020</v>
      </c>
      <c r="D187" s="30">
        <v>9034367</v>
      </c>
      <c r="E187" s="30">
        <v>315000</v>
      </c>
      <c r="F187" s="33">
        <v>16732387</v>
      </c>
      <c r="G187" s="34">
        <v>11209410</v>
      </c>
      <c r="H187" s="27">
        <v>0</v>
      </c>
      <c r="I187" s="29">
        <v>11209410</v>
      </c>
      <c r="J187" s="396">
        <v>-5522977</v>
      </c>
      <c r="K187" s="448"/>
      <c r="L187" s="35">
        <v>293</v>
      </c>
      <c r="M187" s="27">
        <v>87</v>
      </c>
      <c r="N187" s="27">
        <v>149449</v>
      </c>
      <c r="O187" s="33">
        <v>602.21000000000015</v>
      </c>
      <c r="P187" s="35">
        <f t="shared" si="8"/>
        <v>18849.75085324232</v>
      </c>
      <c r="Q187" s="27">
        <f t="shared" si="9"/>
        <v>63482.494252873563</v>
      </c>
      <c r="R187" s="27">
        <f t="shared" si="10"/>
        <v>36.955596892585433</v>
      </c>
      <c r="S187" s="33">
        <f t="shared" si="11"/>
        <v>9171.1811494329195</v>
      </c>
      <c r="T187" s="416"/>
      <c r="U187" s="433">
        <v>0</v>
      </c>
      <c r="V187" s="416"/>
      <c r="W187" s="416"/>
      <c r="X187" s="416"/>
      <c r="Y187" s="416"/>
      <c r="Z187" s="416"/>
      <c r="AA187" s="416"/>
      <c r="AB187" s="416"/>
      <c r="AC187" s="416"/>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6"/>
      <c r="AY187" s="416"/>
      <c r="AZ187" s="416"/>
      <c r="BA187" s="416"/>
      <c r="BB187" s="416"/>
      <c r="BC187" s="416"/>
      <c r="BD187" s="416"/>
      <c r="BE187" s="416"/>
      <c r="BF187" s="416"/>
      <c r="BG187" s="416"/>
      <c r="BH187" s="416"/>
      <c r="BI187" s="416"/>
      <c r="BJ187" s="416"/>
      <c r="BK187" s="416"/>
      <c r="BL187" s="416"/>
      <c r="BM187" s="416"/>
      <c r="BN187" s="416"/>
    </row>
    <row r="188" spans="1:66" s="3" customFormat="1" ht="30" customHeight="1">
      <c r="A188" s="90">
        <v>17032</v>
      </c>
      <c r="B188" s="48" t="s">
        <v>116</v>
      </c>
      <c r="C188" s="45">
        <v>7383020</v>
      </c>
      <c r="D188" s="30">
        <v>3680135</v>
      </c>
      <c r="E188" s="30">
        <v>0</v>
      </c>
      <c r="F188" s="33">
        <v>11063155</v>
      </c>
      <c r="G188" s="34">
        <v>1471740</v>
      </c>
      <c r="H188" s="27">
        <v>0</v>
      </c>
      <c r="I188" s="29">
        <v>1471740</v>
      </c>
      <c r="J188" s="396">
        <v>-9591415</v>
      </c>
      <c r="K188" s="448"/>
      <c r="L188" s="35">
        <v>293</v>
      </c>
      <c r="M188" s="27">
        <v>23</v>
      </c>
      <c r="N188" s="27">
        <v>149449</v>
      </c>
      <c r="O188" s="33">
        <v>584.62</v>
      </c>
      <c r="P188" s="35">
        <f t="shared" si="8"/>
        <v>32735.204778156996</v>
      </c>
      <c r="Q188" s="27">
        <f t="shared" si="9"/>
        <v>417018.04347826086</v>
      </c>
      <c r="R188" s="27">
        <f t="shared" si="10"/>
        <v>64.178515747847086</v>
      </c>
      <c r="S188" s="33">
        <f t="shared" si="11"/>
        <v>16406.238240224418</v>
      </c>
      <c r="T188" s="416"/>
      <c r="U188" s="433">
        <v>0</v>
      </c>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16"/>
      <c r="AY188" s="416"/>
      <c r="AZ188" s="416"/>
      <c r="BA188" s="416"/>
      <c r="BB188" s="416"/>
      <c r="BC188" s="416"/>
      <c r="BD188" s="416"/>
      <c r="BE188" s="416"/>
      <c r="BF188" s="416"/>
      <c r="BG188" s="416"/>
      <c r="BH188" s="416"/>
      <c r="BI188" s="416"/>
      <c r="BJ188" s="416"/>
      <c r="BK188" s="416"/>
      <c r="BL188" s="416"/>
      <c r="BM188" s="416"/>
      <c r="BN188" s="416"/>
    </row>
    <row r="189" spans="1:66" s="3" customFormat="1" ht="30" customHeight="1">
      <c r="A189" s="90">
        <v>17006</v>
      </c>
      <c r="B189" s="48" t="s">
        <v>138</v>
      </c>
      <c r="C189" s="45">
        <v>7383020</v>
      </c>
      <c r="D189" s="30">
        <v>4378819</v>
      </c>
      <c r="E189" s="30">
        <v>0</v>
      </c>
      <c r="F189" s="33">
        <v>11761839</v>
      </c>
      <c r="G189" s="34">
        <v>6500850</v>
      </c>
      <c r="H189" s="27">
        <v>0</v>
      </c>
      <c r="I189" s="29">
        <v>6500850</v>
      </c>
      <c r="J189" s="396">
        <v>-5260989</v>
      </c>
      <c r="K189" s="448"/>
      <c r="L189" s="35">
        <v>293</v>
      </c>
      <c r="M189" s="27">
        <v>53</v>
      </c>
      <c r="N189" s="27">
        <v>149449</v>
      </c>
      <c r="O189" s="33">
        <v>509.15</v>
      </c>
      <c r="P189" s="35">
        <f t="shared" si="8"/>
        <v>17955.59385665529</v>
      </c>
      <c r="Q189" s="27">
        <f t="shared" si="9"/>
        <v>99263.943396226416</v>
      </c>
      <c r="R189" s="27">
        <f t="shared" si="10"/>
        <v>35.202570776652905</v>
      </c>
      <c r="S189" s="33">
        <f t="shared" si="11"/>
        <v>10332.886182853776</v>
      </c>
      <c r="T189" s="416"/>
      <c r="U189" s="433">
        <v>0</v>
      </c>
      <c r="V189" s="416"/>
      <c r="W189" s="416"/>
      <c r="X189" s="416"/>
      <c r="Y189" s="416"/>
      <c r="Z189" s="416"/>
      <c r="AA189" s="416"/>
      <c r="AB189" s="416"/>
      <c r="AC189" s="416"/>
      <c r="AD189" s="416"/>
      <c r="AE189" s="416"/>
      <c r="AF189" s="416"/>
      <c r="AG189" s="416"/>
      <c r="AH189" s="416"/>
      <c r="AI189" s="416"/>
      <c r="AJ189" s="416"/>
      <c r="AK189" s="416"/>
      <c r="AL189" s="416"/>
      <c r="AM189" s="416"/>
      <c r="AN189" s="416"/>
      <c r="AO189" s="416"/>
      <c r="AP189" s="416"/>
      <c r="AQ189" s="416"/>
      <c r="AR189" s="416"/>
      <c r="AS189" s="416"/>
      <c r="AT189" s="416"/>
      <c r="AU189" s="416"/>
      <c r="AV189" s="416"/>
      <c r="AW189" s="416"/>
      <c r="AX189" s="416"/>
      <c r="AY189" s="416"/>
      <c r="AZ189" s="416"/>
      <c r="BA189" s="416"/>
      <c r="BB189" s="416"/>
      <c r="BC189" s="416"/>
      <c r="BD189" s="416"/>
      <c r="BE189" s="416"/>
      <c r="BF189" s="416"/>
      <c r="BG189" s="416"/>
      <c r="BH189" s="416"/>
      <c r="BI189" s="416"/>
      <c r="BJ189" s="416"/>
      <c r="BK189" s="416"/>
      <c r="BL189" s="416"/>
      <c r="BM189" s="416"/>
      <c r="BN189" s="416"/>
    </row>
    <row r="190" spans="1:66" s="3" customFormat="1" ht="30" customHeight="1">
      <c r="A190" s="90">
        <v>17012</v>
      </c>
      <c r="B190" s="48" t="s">
        <v>132</v>
      </c>
      <c r="C190" s="45">
        <v>7383020</v>
      </c>
      <c r="D190" s="30">
        <v>6217615</v>
      </c>
      <c r="E190" s="30">
        <v>86000</v>
      </c>
      <c r="F190" s="33">
        <v>13686635</v>
      </c>
      <c r="G190" s="34">
        <v>5479730</v>
      </c>
      <c r="H190" s="27">
        <v>0</v>
      </c>
      <c r="I190" s="29">
        <v>5479730</v>
      </c>
      <c r="J190" s="396">
        <v>-8206905</v>
      </c>
      <c r="K190" s="448"/>
      <c r="L190" s="35">
        <v>293</v>
      </c>
      <c r="M190" s="27">
        <v>47</v>
      </c>
      <c r="N190" s="27">
        <v>149449</v>
      </c>
      <c r="O190" s="33">
        <v>485.37</v>
      </c>
      <c r="P190" s="35">
        <f t="shared" si="8"/>
        <v>28009.914675767919</v>
      </c>
      <c r="Q190" s="27">
        <f t="shared" si="9"/>
        <v>174615</v>
      </c>
      <c r="R190" s="27">
        <f t="shared" si="10"/>
        <v>54.914418965667217</v>
      </c>
      <c r="S190" s="33">
        <f t="shared" si="11"/>
        <v>16908.554298782372</v>
      </c>
      <c r="T190" s="416"/>
      <c r="U190" s="433">
        <v>0</v>
      </c>
      <c r="V190" s="416"/>
      <c r="W190" s="416"/>
      <c r="X190" s="416"/>
      <c r="Y190" s="416"/>
      <c r="Z190" s="416"/>
      <c r="AA190" s="416"/>
      <c r="AB190" s="416"/>
      <c r="AC190" s="416"/>
      <c r="AD190" s="416"/>
      <c r="AE190" s="416"/>
      <c r="AF190" s="416"/>
      <c r="AG190" s="416"/>
      <c r="AH190" s="416"/>
      <c r="AI190" s="416"/>
      <c r="AJ190" s="416"/>
      <c r="AK190" s="416"/>
      <c r="AL190" s="416"/>
      <c r="AM190" s="416"/>
      <c r="AN190" s="416"/>
      <c r="AO190" s="416"/>
      <c r="AP190" s="416"/>
      <c r="AQ190" s="416"/>
      <c r="AR190" s="416"/>
      <c r="AS190" s="416"/>
      <c r="AT190" s="416"/>
      <c r="AU190" s="416"/>
      <c r="AV190" s="416"/>
      <c r="AW190" s="416"/>
      <c r="AX190" s="416"/>
      <c r="AY190" s="416"/>
      <c r="AZ190" s="416"/>
      <c r="BA190" s="416"/>
      <c r="BB190" s="416"/>
      <c r="BC190" s="416"/>
      <c r="BD190" s="416"/>
      <c r="BE190" s="416"/>
      <c r="BF190" s="416"/>
      <c r="BG190" s="416"/>
      <c r="BH190" s="416"/>
      <c r="BI190" s="416"/>
      <c r="BJ190" s="416"/>
      <c r="BK190" s="416"/>
      <c r="BL190" s="416"/>
      <c r="BM190" s="416"/>
      <c r="BN190" s="416"/>
    </row>
    <row r="191" spans="1:66" s="3" customFormat="1" ht="30" customHeight="1">
      <c r="A191" s="90">
        <v>17016</v>
      </c>
      <c r="B191" s="48" t="s">
        <v>128</v>
      </c>
      <c r="C191" s="45">
        <v>7383020</v>
      </c>
      <c r="D191" s="30">
        <v>6432643</v>
      </c>
      <c r="E191" s="30">
        <v>0</v>
      </c>
      <c r="F191" s="33">
        <v>13815663</v>
      </c>
      <c r="G191" s="34">
        <v>7444490</v>
      </c>
      <c r="H191" s="27">
        <v>0</v>
      </c>
      <c r="I191" s="29">
        <v>7444490</v>
      </c>
      <c r="J191" s="396">
        <v>-6371173</v>
      </c>
      <c r="K191" s="448"/>
      <c r="L191" s="35">
        <v>293</v>
      </c>
      <c r="M191" s="27">
        <v>50</v>
      </c>
      <c r="N191" s="27">
        <v>149449</v>
      </c>
      <c r="O191" s="33">
        <v>483.54</v>
      </c>
      <c r="P191" s="35">
        <f t="shared" si="8"/>
        <v>21744.617747440272</v>
      </c>
      <c r="Q191" s="27">
        <f t="shared" si="9"/>
        <v>127423.46</v>
      </c>
      <c r="R191" s="27">
        <f t="shared" si="10"/>
        <v>42.631084851688534</v>
      </c>
      <c r="S191" s="33">
        <f t="shared" si="11"/>
        <v>13176.103321338462</v>
      </c>
      <c r="T191" s="416"/>
      <c r="U191" s="433">
        <v>0</v>
      </c>
      <c r="V191" s="416"/>
      <c r="W191" s="416"/>
      <c r="X191" s="416"/>
      <c r="Y191" s="416"/>
      <c r="Z191" s="416"/>
      <c r="AA191" s="416"/>
      <c r="AB191" s="416"/>
      <c r="AC191" s="416"/>
      <c r="AD191" s="416"/>
      <c r="AE191" s="416"/>
      <c r="AF191" s="416"/>
      <c r="AG191" s="416"/>
      <c r="AH191" s="416"/>
      <c r="AI191" s="416"/>
      <c r="AJ191" s="416"/>
      <c r="AK191" s="416"/>
      <c r="AL191" s="416"/>
      <c r="AM191" s="416"/>
      <c r="AN191" s="416"/>
      <c r="AO191" s="416"/>
      <c r="AP191" s="416"/>
      <c r="AQ191" s="416"/>
      <c r="AR191" s="416"/>
      <c r="AS191" s="416"/>
      <c r="AT191" s="416"/>
      <c r="AU191" s="416"/>
      <c r="AV191" s="416"/>
      <c r="AW191" s="416"/>
      <c r="AX191" s="416"/>
      <c r="AY191" s="416"/>
      <c r="AZ191" s="416"/>
      <c r="BA191" s="416"/>
      <c r="BB191" s="416"/>
      <c r="BC191" s="416"/>
      <c r="BD191" s="416"/>
      <c r="BE191" s="416"/>
      <c r="BF191" s="416"/>
      <c r="BG191" s="416"/>
      <c r="BH191" s="416"/>
      <c r="BI191" s="416"/>
      <c r="BJ191" s="416"/>
      <c r="BK191" s="416"/>
      <c r="BL191" s="416"/>
      <c r="BM191" s="416"/>
      <c r="BN191" s="416"/>
    </row>
    <row r="192" spans="1:66" s="3" customFormat="1" ht="30" customHeight="1">
      <c r="A192" s="90">
        <v>19010</v>
      </c>
      <c r="B192" s="48" t="s">
        <v>77</v>
      </c>
      <c r="C192" s="45">
        <v>9762000</v>
      </c>
      <c r="D192" s="30">
        <v>0</v>
      </c>
      <c r="E192" s="30">
        <v>5595323.5294117648</v>
      </c>
      <c r="F192" s="33">
        <v>15357323.529411765</v>
      </c>
      <c r="G192" s="34">
        <v>0</v>
      </c>
      <c r="H192" s="27">
        <v>346128</v>
      </c>
      <c r="I192" s="29">
        <v>346128</v>
      </c>
      <c r="J192" s="396">
        <v>-15011195.529411765</v>
      </c>
      <c r="K192" s="448"/>
      <c r="L192" s="35">
        <v>287</v>
      </c>
      <c r="M192" s="27">
        <v>15080</v>
      </c>
      <c r="N192" s="27">
        <v>149449</v>
      </c>
      <c r="O192" s="33">
        <v>740</v>
      </c>
      <c r="P192" s="35">
        <f t="shared" si="8"/>
        <v>52303.817175650751</v>
      </c>
      <c r="Q192" s="27">
        <f t="shared" si="9"/>
        <v>995.43736932438753</v>
      </c>
      <c r="R192" s="27">
        <f t="shared" si="10"/>
        <v>100.44359968559017</v>
      </c>
      <c r="S192" s="33">
        <f t="shared" si="11"/>
        <v>20285.399364069952</v>
      </c>
      <c r="T192" s="416"/>
      <c r="U192" s="433">
        <v>0</v>
      </c>
      <c r="V192" s="416"/>
      <c r="W192" s="416"/>
      <c r="X192" s="416"/>
      <c r="Y192" s="416"/>
      <c r="Z192" s="416"/>
      <c r="AA192" s="416"/>
      <c r="AB192" s="416"/>
      <c r="AC192" s="416"/>
      <c r="AD192" s="416"/>
      <c r="AE192" s="416"/>
      <c r="AF192" s="416"/>
      <c r="AG192" s="416"/>
      <c r="AH192" s="416"/>
      <c r="AI192" s="416"/>
      <c r="AJ192" s="416"/>
      <c r="AK192" s="416"/>
      <c r="AL192" s="416"/>
      <c r="AM192" s="416"/>
      <c r="AN192" s="416"/>
      <c r="AO192" s="416"/>
      <c r="AP192" s="416"/>
      <c r="AQ192" s="416"/>
      <c r="AR192" s="416"/>
      <c r="AS192" s="416"/>
      <c r="AT192" s="416"/>
      <c r="AU192" s="416"/>
      <c r="AV192" s="416"/>
      <c r="AW192" s="416"/>
      <c r="AX192" s="416"/>
      <c r="AY192" s="416"/>
      <c r="AZ192" s="416"/>
      <c r="BA192" s="416"/>
      <c r="BB192" s="416"/>
      <c r="BC192" s="416"/>
      <c r="BD192" s="416"/>
      <c r="BE192" s="416"/>
      <c r="BF192" s="416"/>
      <c r="BG192" s="416"/>
      <c r="BH192" s="416"/>
      <c r="BI192" s="416"/>
      <c r="BJ192" s="416"/>
      <c r="BK192" s="416"/>
      <c r="BL192" s="416"/>
      <c r="BM192" s="416"/>
      <c r="BN192" s="416"/>
    </row>
    <row r="193" spans="1:66" s="3" customFormat="1" ht="30" customHeight="1">
      <c r="A193" s="90">
        <v>18002</v>
      </c>
      <c r="B193" s="48" t="s">
        <v>114</v>
      </c>
      <c r="C193" s="45">
        <v>26754040</v>
      </c>
      <c r="D193" s="30">
        <v>0</v>
      </c>
      <c r="E193" s="30">
        <v>3358763.1578947366</v>
      </c>
      <c r="F193" s="33">
        <v>30112803.157894738</v>
      </c>
      <c r="G193" s="34">
        <v>0</v>
      </c>
      <c r="H193" s="27">
        <v>0</v>
      </c>
      <c r="I193" s="29">
        <v>0</v>
      </c>
      <c r="J193" s="396">
        <v>-30112803.157894738</v>
      </c>
      <c r="K193" s="448"/>
      <c r="L193" s="35">
        <v>335</v>
      </c>
      <c r="M193" s="27">
        <v>41557</v>
      </c>
      <c r="N193" s="27">
        <v>149449</v>
      </c>
      <c r="O193" s="33">
        <v>702</v>
      </c>
      <c r="P193" s="35">
        <f t="shared" si="8"/>
        <v>89888.964650432055</v>
      </c>
      <c r="Q193" s="27">
        <f t="shared" si="9"/>
        <v>724.61446105095979</v>
      </c>
      <c r="R193" s="27">
        <f t="shared" si="10"/>
        <v>201.49216895325321</v>
      </c>
      <c r="S193" s="33">
        <f t="shared" si="11"/>
        <v>42895.730994152051</v>
      </c>
      <c r="T193" s="416"/>
      <c r="U193" s="433">
        <v>0</v>
      </c>
      <c r="V193" s="416"/>
      <c r="W193" s="416"/>
      <c r="X193" s="416"/>
      <c r="Y193" s="416"/>
      <c r="Z193" s="416"/>
      <c r="AA193" s="416"/>
      <c r="AB193" s="416"/>
      <c r="AC193" s="416"/>
      <c r="AD193" s="416"/>
      <c r="AE193" s="416"/>
      <c r="AF193" s="416"/>
      <c r="AG193" s="416"/>
      <c r="AH193" s="416"/>
      <c r="AI193" s="416"/>
      <c r="AJ193" s="416"/>
      <c r="AK193" s="416"/>
      <c r="AL193" s="416"/>
      <c r="AM193" s="416"/>
      <c r="AN193" s="416"/>
      <c r="AO193" s="416"/>
      <c r="AP193" s="416"/>
      <c r="AQ193" s="416"/>
      <c r="AR193" s="416"/>
      <c r="AS193" s="416"/>
      <c r="AT193" s="416"/>
      <c r="AU193" s="416"/>
      <c r="AV193" s="416"/>
      <c r="AW193" s="416"/>
      <c r="AX193" s="416"/>
      <c r="AY193" s="416"/>
      <c r="AZ193" s="416"/>
      <c r="BA193" s="416"/>
      <c r="BB193" s="416"/>
      <c r="BC193" s="416"/>
      <c r="BD193" s="416"/>
      <c r="BE193" s="416"/>
      <c r="BF193" s="416"/>
      <c r="BG193" s="416"/>
      <c r="BH193" s="416"/>
      <c r="BI193" s="416"/>
      <c r="BJ193" s="416"/>
      <c r="BK193" s="416"/>
      <c r="BL193" s="416"/>
      <c r="BM193" s="416"/>
      <c r="BN193" s="416"/>
    </row>
    <row r="194" spans="1:66" s="3" customFormat="1" ht="30" customHeight="1">
      <c r="A194" s="90">
        <v>19007</v>
      </c>
      <c r="B194" s="48" t="s">
        <v>80</v>
      </c>
      <c r="C194" s="45">
        <v>6289000</v>
      </c>
      <c r="D194" s="30">
        <v>0</v>
      </c>
      <c r="E194" s="30">
        <v>0</v>
      </c>
      <c r="F194" s="33">
        <v>6289000</v>
      </c>
      <c r="G194" s="34">
        <v>0</v>
      </c>
      <c r="H194" s="27">
        <v>147765</v>
      </c>
      <c r="I194" s="29">
        <v>147765</v>
      </c>
      <c r="J194" s="396">
        <v>-6141235</v>
      </c>
      <c r="K194" s="448"/>
      <c r="L194" s="35">
        <v>287</v>
      </c>
      <c r="M194" s="27">
        <v>1569</v>
      </c>
      <c r="N194" s="27">
        <v>149449</v>
      </c>
      <c r="O194" s="33">
        <v>582</v>
      </c>
      <c r="P194" s="35">
        <f t="shared" si="8"/>
        <v>21398.031358885019</v>
      </c>
      <c r="Q194" s="27">
        <f t="shared" si="9"/>
        <v>3914.1077119184192</v>
      </c>
      <c r="R194" s="27">
        <f t="shared" si="10"/>
        <v>41.092513165026197</v>
      </c>
      <c r="S194" s="33">
        <f t="shared" si="11"/>
        <v>10551.950171821305</v>
      </c>
      <c r="T194" s="416"/>
      <c r="U194" s="433">
        <v>0</v>
      </c>
      <c r="V194" s="416"/>
      <c r="W194" s="416"/>
      <c r="X194" s="416"/>
      <c r="Y194" s="416"/>
      <c r="Z194" s="416"/>
      <c r="AA194" s="416"/>
      <c r="AB194" s="416"/>
      <c r="AC194" s="416"/>
      <c r="AD194" s="416"/>
      <c r="AE194" s="416"/>
      <c r="AF194" s="416"/>
      <c r="AG194" s="416"/>
      <c r="AH194" s="416"/>
      <c r="AI194" s="416"/>
      <c r="AJ194" s="416"/>
      <c r="AK194" s="416"/>
      <c r="AL194" s="416"/>
      <c r="AM194" s="416"/>
      <c r="AN194" s="416"/>
      <c r="AO194" s="416"/>
      <c r="AP194" s="416"/>
      <c r="AQ194" s="416"/>
      <c r="AR194" s="416"/>
      <c r="AS194" s="416"/>
      <c r="AT194" s="416"/>
      <c r="AU194" s="416"/>
      <c r="AV194" s="416"/>
      <c r="AW194" s="416"/>
      <c r="AX194" s="416"/>
      <c r="AY194" s="416"/>
      <c r="AZ194" s="416"/>
      <c r="BA194" s="416"/>
      <c r="BB194" s="416"/>
      <c r="BC194" s="416"/>
      <c r="BD194" s="416"/>
      <c r="BE194" s="416"/>
      <c r="BF194" s="416"/>
      <c r="BG194" s="416"/>
      <c r="BH194" s="416"/>
      <c r="BI194" s="416"/>
      <c r="BJ194" s="416"/>
      <c r="BK194" s="416"/>
      <c r="BL194" s="416"/>
      <c r="BM194" s="416"/>
      <c r="BN194" s="416"/>
    </row>
    <row r="195" spans="1:66" s="3" customFormat="1" ht="30" customHeight="1">
      <c r="A195" s="90">
        <v>19025</v>
      </c>
      <c r="B195" s="48" t="s">
        <v>72</v>
      </c>
      <c r="C195" s="45">
        <v>8988154</v>
      </c>
      <c r="D195" s="30">
        <v>0</v>
      </c>
      <c r="E195" s="30">
        <v>0</v>
      </c>
      <c r="F195" s="33">
        <v>8988154</v>
      </c>
      <c r="G195" s="34">
        <v>338750</v>
      </c>
      <c r="H195" s="27">
        <v>5814354</v>
      </c>
      <c r="I195" s="29">
        <v>6153104</v>
      </c>
      <c r="J195" s="396">
        <v>-2835050</v>
      </c>
      <c r="K195" s="448"/>
      <c r="L195" s="35">
        <v>250</v>
      </c>
      <c r="M195" s="27">
        <v>1454</v>
      </c>
      <c r="N195" s="27">
        <v>149449</v>
      </c>
      <c r="O195" s="33">
        <v>510.94</v>
      </c>
      <c r="P195" s="35">
        <f t="shared" ref="P195:P258" si="12">J195/L195*-1</f>
        <v>11340.2</v>
      </c>
      <c r="Q195" s="27">
        <f t="shared" ref="Q195:Q256" si="13">J195/M195*-1</f>
        <v>1949.828060522696</v>
      </c>
      <c r="R195" s="27">
        <f t="shared" ref="R195:R258" si="14">J195/N195*-1</f>
        <v>18.970016527377233</v>
      </c>
      <c r="S195" s="33">
        <f t="shared" ref="S195:S258" si="15">J195/O195*-1</f>
        <v>5548.6945629623833</v>
      </c>
      <c r="T195" s="416"/>
      <c r="U195" s="433">
        <v>0</v>
      </c>
      <c r="V195" s="416"/>
      <c r="W195" s="416"/>
      <c r="X195" s="416"/>
      <c r="Y195" s="416"/>
      <c r="Z195" s="416"/>
      <c r="AA195" s="416"/>
      <c r="AB195" s="416"/>
      <c r="AC195" s="416"/>
      <c r="AD195" s="416"/>
      <c r="AE195" s="416"/>
      <c r="AF195" s="416"/>
      <c r="AG195" s="416"/>
      <c r="AH195" s="416"/>
      <c r="AI195" s="416"/>
      <c r="AJ195" s="416"/>
      <c r="AK195" s="416"/>
      <c r="AL195" s="416"/>
      <c r="AM195" s="416"/>
      <c r="AN195" s="416"/>
      <c r="AO195" s="416"/>
      <c r="AP195" s="416"/>
      <c r="AQ195" s="416"/>
      <c r="AR195" s="416"/>
      <c r="AS195" s="416"/>
      <c r="AT195" s="416"/>
      <c r="AU195" s="416"/>
      <c r="AV195" s="416"/>
      <c r="AW195" s="416"/>
      <c r="AX195" s="416"/>
      <c r="AY195" s="416"/>
      <c r="AZ195" s="416"/>
      <c r="BA195" s="416"/>
      <c r="BB195" s="416"/>
      <c r="BC195" s="416"/>
      <c r="BD195" s="416"/>
      <c r="BE195" s="416"/>
      <c r="BF195" s="416"/>
      <c r="BG195" s="416"/>
      <c r="BH195" s="416"/>
      <c r="BI195" s="416"/>
      <c r="BJ195" s="416"/>
      <c r="BK195" s="416"/>
      <c r="BL195" s="416"/>
      <c r="BM195" s="416"/>
      <c r="BN195" s="416"/>
    </row>
    <row r="196" spans="1:66" s="3" customFormat="1" ht="30" customHeight="1">
      <c r="A196" s="90">
        <v>19029</v>
      </c>
      <c r="B196" s="48" t="s">
        <v>69</v>
      </c>
      <c r="C196" s="45">
        <v>17744208</v>
      </c>
      <c r="D196" s="30">
        <v>0</v>
      </c>
      <c r="E196" s="30">
        <v>0</v>
      </c>
      <c r="F196" s="33">
        <v>17744208</v>
      </c>
      <c r="G196" s="34">
        <v>2429000</v>
      </c>
      <c r="H196" s="27">
        <v>10297808</v>
      </c>
      <c r="I196" s="29">
        <v>12726808</v>
      </c>
      <c r="J196" s="396">
        <v>-5017400</v>
      </c>
      <c r="K196" s="448"/>
      <c r="L196" s="35">
        <v>251</v>
      </c>
      <c r="M196" s="27">
        <v>12117</v>
      </c>
      <c r="N196" s="27">
        <v>149449</v>
      </c>
      <c r="O196" s="33">
        <v>488.58</v>
      </c>
      <c r="P196" s="35">
        <f t="shared" si="12"/>
        <v>19989.641434262947</v>
      </c>
      <c r="Q196" s="27">
        <f t="shared" si="13"/>
        <v>414.07939258892463</v>
      </c>
      <c r="R196" s="27">
        <f t="shared" si="14"/>
        <v>33.572656892986906</v>
      </c>
      <c r="S196" s="33">
        <f t="shared" si="15"/>
        <v>10269.351999672521</v>
      </c>
      <c r="T196" s="416"/>
      <c r="U196" s="433">
        <v>0</v>
      </c>
      <c r="V196" s="416"/>
      <c r="W196" s="416"/>
      <c r="X196" s="416"/>
      <c r="Y196" s="416"/>
      <c r="Z196" s="416"/>
      <c r="AA196" s="416"/>
      <c r="AB196" s="416"/>
      <c r="AC196" s="416"/>
      <c r="AD196" s="416"/>
      <c r="AE196" s="416"/>
      <c r="AF196" s="416"/>
      <c r="AG196" s="416"/>
      <c r="AH196" s="416"/>
      <c r="AI196" s="416"/>
      <c r="AJ196" s="416"/>
      <c r="AK196" s="416"/>
      <c r="AL196" s="416"/>
      <c r="AM196" s="416"/>
      <c r="AN196" s="416"/>
      <c r="AO196" s="416"/>
      <c r="AP196" s="416"/>
      <c r="AQ196" s="416"/>
      <c r="AR196" s="416"/>
      <c r="AS196" s="416"/>
      <c r="AT196" s="416"/>
      <c r="AU196" s="416"/>
      <c r="AV196" s="416"/>
      <c r="AW196" s="416"/>
      <c r="AX196" s="416"/>
      <c r="AY196" s="416"/>
      <c r="AZ196" s="416"/>
      <c r="BA196" s="416"/>
      <c r="BB196" s="416"/>
      <c r="BC196" s="416"/>
      <c r="BD196" s="416"/>
      <c r="BE196" s="416"/>
      <c r="BF196" s="416"/>
      <c r="BG196" s="416"/>
      <c r="BH196" s="416"/>
      <c r="BI196" s="416"/>
      <c r="BJ196" s="416"/>
      <c r="BK196" s="416"/>
      <c r="BL196" s="416"/>
      <c r="BM196" s="416"/>
      <c r="BN196" s="416"/>
    </row>
    <row r="197" spans="1:66" s="3" customFormat="1" ht="30" customHeight="1">
      <c r="A197" s="90">
        <v>19005</v>
      </c>
      <c r="B197" s="48" t="s">
        <v>456</v>
      </c>
      <c r="C197" s="45">
        <v>21020900</v>
      </c>
      <c r="D197" s="30">
        <v>0</v>
      </c>
      <c r="E197" s="30">
        <v>7146818.1818181816</v>
      </c>
      <c r="F197" s="33">
        <v>28167718.18181818</v>
      </c>
      <c r="G197" s="34">
        <v>2376000</v>
      </c>
      <c r="H197" s="27">
        <v>9046533</v>
      </c>
      <c r="I197" s="29">
        <v>11422533</v>
      </c>
      <c r="J197" s="396">
        <v>-16745185.18181818</v>
      </c>
      <c r="K197" s="448"/>
      <c r="L197" s="35">
        <v>287</v>
      </c>
      <c r="M197" s="27">
        <v>8460</v>
      </c>
      <c r="N197" s="27">
        <v>149449</v>
      </c>
      <c r="O197" s="33">
        <v>448</v>
      </c>
      <c r="P197" s="35">
        <f t="shared" si="12"/>
        <v>58345.592968007593</v>
      </c>
      <c r="Q197" s="27">
        <f t="shared" si="13"/>
        <v>1979.3363099075862</v>
      </c>
      <c r="R197" s="27">
        <f t="shared" si="14"/>
        <v>112.04615073916975</v>
      </c>
      <c r="S197" s="33">
        <f t="shared" si="15"/>
        <v>37377.645495129866</v>
      </c>
      <c r="T197" s="416"/>
      <c r="U197" s="433">
        <v>0</v>
      </c>
      <c r="V197" s="416"/>
      <c r="W197" s="416"/>
      <c r="X197" s="416"/>
      <c r="Y197" s="416"/>
      <c r="Z197" s="416"/>
      <c r="AA197" s="416"/>
      <c r="AB197" s="416"/>
      <c r="AC197" s="416"/>
      <c r="AD197" s="416"/>
      <c r="AE197" s="416"/>
      <c r="AF197" s="416"/>
      <c r="AG197" s="416"/>
      <c r="AH197" s="416"/>
      <c r="AI197" s="416"/>
      <c r="AJ197" s="416"/>
      <c r="AK197" s="416"/>
      <c r="AL197" s="416"/>
      <c r="AM197" s="416"/>
      <c r="AN197" s="416"/>
      <c r="AO197" s="416"/>
      <c r="AP197" s="416"/>
      <c r="AQ197" s="416"/>
      <c r="AR197" s="416"/>
      <c r="AS197" s="416"/>
      <c r="AT197" s="416"/>
      <c r="AU197" s="416"/>
      <c r="AV197" s="416"/>
      <c r="AW197" s="416"/>
      <c r="AX197" s="416"/>
      <c r="AY197" s="416"/>
      <c r="AZ197" s="416"/>
      <c r="BA197" s="416"/>
      <c r="BB197" s="416"/>
      <c r="BC197" s="416"/>
      <c r="BD197" s="416"/>
      <c r="BE197" s="416"/>
      <c r="BF197" s="416"/>
      <c r="BG197" s="416"/>
      <c r="BH197" s="416"/>
      <c r="BI197" s="416"/>
      <c r="BJ197" s="416"/>
      <c r="BK197" s="416"/>
      <c r="BL197" s="416"/>
      <c r="BM197" s="416"/>
      <c r="BN197" s="416"/>
    </row>
    <row r="198" spans="1:66" s="3" customFormat="1" ht="30" customHeight="1">
      <c r="A198" s="90">
        <v>19008</v>
      </c>
      <c r="B198" s="48" t="s">
        <v>79</v>
      </c>
      <c r="C198" s="45">
        <v>6805000</v>
      </c>
      <c r="D198" s="30">
        <v>0</v>
      </c>
      <c r="E198" s="30">
        <v>0</v>
      </c>
      <c r="F198" s="33">
        <v>6805000</v>
      </c>
      <c r="G198" s="34">
        <v>0</v>
      </c>
      <c r="H198" s="27">
        <v>113539</v>
      </c>
      <c r="I198" s="29">
        <v>113539</v>
      </c>
      <c r="J198" s="396">
        <v>-6691461</v>
      </c>
      <c r="K198" s="448"/>
      <c r="L198" s="35">
        <v>287</v>
      </c>
      <c r="M198" s="27">
        <v>3749</v>
      </c>
      <c r="N198" s="27">
        <v>149449</v>
      </c>
      <c r="O198" s="33">
        <v>438</v>
      </c>
      <c r="P198" s="35">
        <f t="shared" si="12"/>
        <v>23315.195121951219</v>
      </c>
      <c r="Q198" s="27">
        <f t="shared" si="13"/>
        <v>1784.8655641504402</v>
      </c>
      <c r="R198" s="27">
        <f t="shared" si="14"/>
        <v>44.774210600271665</v>
      </c>
      <c r="S198" s="33">
        <f t="shared" si="15"/>
        <v>15277.308219178081</v>
      </c>
      <c r="T198" s="416"/>
      <c r="U198" s="433">
        <v>0</v>
      </c>
      <c r="V198" s="416"/>
      <c r="W198" s="416"/>
      <c r="X198" s="416"/>
      <c r="Y198" s="416"/>
      <c r="Z198" s="416"/>
      <c r="AA198" s="416"/>
      <c r="AB198" s="416"/>
      <c r="AC198" s="416"/>
      <c r="AD198" s="416"/>
      <c r="AE198" s="416"/>
      <c r="AF198" s="416"/>
      <c r="AG198" s="416"/>
      <c r="AH198" s="416"/>
      <c r="AI198" s="416"/>
      <c r="AJ198" s="416"/>
      <c r="AK198" s="416"/>
      <c r="AL198" s="416"/>
      <c r="AM198" s="416"/>
      <c r="AN198" s="416"/>
      <c r="AO198" s="416"/>
      <c r="AP198" s="416"/>
      <c r="AQ198" s="416"/>
      <c r="AR198" s="416"/>
      <c r="AS198" s="416"/>
      <c r="AT198" s="416"/>
      <c r="AU198" s="416"/>
      <c r="AV198" s="416"/>
      <c r="AW198" s="416"/>
      <c r="AX198" s="416"/>
      <c r="AY198" s="416"/>
      <c r="AZ198" s="416"/>
      <c r="BA198" s="416"/>
      <c r="BB198" s="416"/>
      <c r="BC198" s="416"/>
      <c r="BD198" s="416"/>
      <c r="BE198" s="416"/>
      <c r="BF198" s="416"/>
      <c r="BG198" s="416"/>
      <c r="BH198" s="416"/>
      <c r="BI198" s="416"/>
      <c r="BJ198" s="416"/>
      <c r="BK198" s="416"/>
      <c r="BL198" s="416"/>
      <c r="BM198" s="416"/>
      <c r="BN198" s="416"/>
    </row>
    <row r="199" spans="1:66" s="3" customFormat="1" ht="30" customHeight="1">
      <c r="A199" s="90">
        <v>19011</v>
      </c>
      <c r="B199" s="48" t="s">
        <v>76</v>
      </c>
      <c r="C199" s="45">
        <v>6941000</v>
      </c>
      <c r="D199" s="30">
        <v>0</v>
      </c>
      <c r="E199" s="30">
        <v>6406588.2352941176</v>
      </c>
      <c r="F199" s="33">
        <v>13347588.235294119</v>
      </c>
      <c r="G199" s="34">
        <v>0</v>
      </c>
      <c r="H199" s="27">
        <v>0</v>
      </c>
      <c r="I199" s="29">
        <v>0</v>
      </c>
      <c r="J199" s="396">
        <v>-13347588.235294119</v>
      </c>
      <c r="K199" s="448"/>
      <c r="L199" s="35">
        <v>287</v>
      </c>
      <c r="M199" s="27">
        <v>5699</v>
      </c>
      <c r="N199" s="27">
        <v>149449</v>
      </c>
      <c r="O199" s="33">
        <v>366</v>
      </c>
      <c r="P199" s="35">
        <f t="shared" si="12"/>
        <v>46507.276081164178</v>
      </c>
      <c r="Q199" s="27">
        <f t="shared" si="13"/>
        <v>2342.0930400586276</v>
      </c>
      <c r="R199" s="27">
        <f t="shared" si="14"/>
        <v>89.311994294335321</v>
      </c>
      <c r="S199" s="33">
        <f t="shared" si="15"/>
        <v>36468.820315011253</v>
      </c>
      <c r="T199" s="416"/>
      <c r="U199" s="433">
        <v>0</v>
      </c>
      <c r="V199" s="416"/>
      <c r="W199" s="416"/>
      <c r="X199" s="416"/>
      <c r="Y199" s="416"/>
      <c r="Z199" s="416"/>
      <c r="AA199" s="416"/>
      <c r="AB199" s="416"/>
      <c r="AC199" s="416"/>
      <c r="AD199" s="416"/>
      <c r="AE199" s="416"/>
      <c r="AF199" s="416"/>
      <c r="AG199" s="416"/>
      <c r="AH199" s="416"/>
      <c r="AI199" s="416"/>
      <c r="AJ199" s="416"/>
      <c r="AK199" s="416"/>
      <c r="AL199" s="416"/>
      <c r="AM199" s="416"/>
      <c r="AN199" s="416"/>
      <c r="AO199" s="416"/>
      <c r="AP199" s="416"/>
      <c r="AQ199" s="416"/>
      <c r="AR199" s="416"/>
      <c r="AS199" s="416"/>
      <c r="AT199" s="416"/>
      <c r="AU199" s="416"/>
      <c r="AV199" s="416"/>
      <c r="AW199" s="416"/>
      <c r="AX199" s="416"/>
      <c r="AY199" s="416"/>
      <c r="AZ199" s="416"/>
      <c r="BA199" s="416"/>
      <c r="BB199" s="416"/>
      <c r="BC199" s="416"/>
      <c r="BD199" s="416"/>
      <c r="BE199" s="416"/>
      <c r="BF199" s="416"/>
      <c r="BG199" s="416"/>
      <c r="BH199" s="416"/>
      <c r="BI199" s="416"/>
      <c r="BJ199" s="416"/>
      <c r="BK199" s="416"/>
      <c r="BL199" s="416"/>
      <c r="BM199" s="416"/>
      <c r="BN199" s="416"/>
    </row>
    <row r="200" spans="1:66" s="3" customFormat="1" ht="30" customHeight="1">
      <c r="A200" s="90">
        <v>19009</v>
      </c>
      <c r="B200" s="48" t="s">
        <v>78</v>
      </c>
      <c r="C200" s="45">
        <v>11083916</v>
      </c>
      <c r="D200" s="30">
        <v>0</v>
      </c>
      <c r="E200" s="30">
        <v>2479852.9411764704</v>
      </c>
      <c r="F200" s="33">
        <v>13563768.94117647</v>
      </c>
      <c r="G200" s="34">
        <v>0</v>
      </c>
      <c r="H200" s="27">
        <v>139103</v>
      </c>
      <c r="I200" s="29">
        <v>139103</v>
      </c>
      <c r="J200" s="396">
        <v>-13424665.94117647</v>
      </c>
      <c r="K200" s="448"/>
      <c r="L200" s="35">
        <v>287</v>
      </c>
      <c r="M200" s="27">
        <v>9924</v>
      </c>
      <c r="N200" s="27">
        <v>149449</v>
      </c>
      <c r="O200" s="33">
        <v>349</v>
      </c>
      <c r="P200" s="35">
        <f t="shared" si="12"/>
        <v>46775.83951629432</v>
      </c>
      <c r="Q200" s="27">
        <f t="shared" si="13"/>
        <v>1352.747474927093</v>
      </c>
      <c r="R200" s="27">
        <f t="shared" si="14"/>
        <v>89.827740173413474</v>
      </c>
      <c r="S200" s="33">
        <f t="shared" si="15"/>
        <v>38466.091521995615</v>
      </c>
      <c r="T200" s="416"/>
      <c r="U200" s="433">
        <v>0</v>
      </c>
      <c r="V200" s="416"/>
      <c r="W200" s="416"/>
      <c r="X200" s="416"/>
      <c r="Y200" s="416"/>
      <c r="Z200" s="416"/>
      <c r="AA200" s="416"/>
      <c r="AB200" s="416"/>
      <c r="AC200" s="416"/>
      <c r="AD200" s="416"/>
      <c r="AE200" s="416"/>
      <c r="AF200" s="416"/>
      <c r="AG200" s="416"/>
      <c r="AH200" s="416"/>
      <c r="AI200" s="416"/>
      <c r="AJ200" s="416"/>
      <c r="AK200" s="416"/>
      <c r="AL200" s="416"/>
      <c r="AM200" s="416"/>
      <c r="AN200" s="416"/>
      <c r="AO200" s="416"/>
      <c r="AP200" s="416"/>
      <c r="AQ200" s="416"/>
      <c r="AR200" s="416"/>
      <c r="AS200" s="416"/>
      <c r="AT200" s="416"/>
      <c r="AU200" s="416"/>
      <c r="AV200" s="416"/>
      <c r="AW200" s="416"/>
      <c r="AX200" s="416"/>
      <c r="AY200" s="416"/>
      <c r="AZ200" s="416"/>
      <c r="BA200" s="416"/>
      <c r="BB200" s="416"/>
      <c r="BC200" s="416"/>
      <c r="BD200" s="416"/>
      <c r="BE200" s="416"/>
      <c r="BF200" s="416"/>
      <c r="BG200" s="416"/>
      <c r="BH200" s="416"/>
      <c r="BI200" s="416"/>
      <c r="BJ200" s="416"/>
      <c r="BK200" s="416"/>
      <c r="BL200" s="416"/>
      <c r="BM200" s="416"/>
      <c r="BN200" s="416"/>
    </row>
    <row r="201" spans="1:66" s="3" customFormat="1" ht="30" customHeight="1">
      <c r="A201" s="90">
        <v>19006</v>
      </c>
      <c r="B201" s="48" t="s">
        <v>81</v>
      </c>
      <c r="C201" s="45">
        <v>8030000</v>
      </c>
      <c r="D201" s="30">
        <v>0</v>
      </c>
      <c r="E201" s="30">
        <v>0</v>
      </c>
      <c r="F201" s="33">
        <v>8030000</v>
      </c>
      <c r="G201" s="34">
        <v>0</v>
      </c>
      <c r="H201" s="27">
        <v>79103</v>
      </c>
      <c r="I201" s="29">
        <v>79103</v>
      </c>
      <c r="J201" s="396">
        <v>-7950897</v>
      </c>
      <c r="K201" s="448"/>
      <c r="L201" s="35">
        <v>287</v>
      </c>
      <c r="M201" s="27">
        <v>10669</v>
      </c>
      <c r="N201" s="27">
        <v>149449</v>
      </c>
      <c r="O201" s="33">
        <v>337</v>
      </c>
      <c r="P201" s="35">
        <f t="shared" si="12"/>
        <v>27703.473867595818</v>
      </c>
      <c r="Q201" s="27">
        <f t="shared" si="13"/>
        <v>745.23357390570811</v>
      </c>
      <c r="R201" s="27">
        <f t="shared" si="14"/>
        <v>53.201406499876214</v>
      </c>
      <c r="S201" s="33">
        <f t="shared" si="15"/>
        <v>23593.166172106827</v>
      </c>
      <c r="T201" s="416"/>
      <c r="U201" s="433">
        <v>0</v>
      </c>
      <c r="V201" s="416"/>
      <c r="W201" s="416"/>
      <c r="X201" s="416"/>
      <c r="Y201" s="416"/>
      <c r="Z201" s="416"/>
      <c r="AA201" s="416"/>
      <c r="AB201" s="416"/>
      <c r="AC201" s="416"/>
      <c r="AD201" s="416"/>
      <c r="AE201" s="416"/>
      <c r="AF201" s="416"/>
      <c r="AG201" s="416"/>
      <c r="AH201" s="416"/>
      <c r="AI201" s="416"/>
      <c r="AJ201" s="416"/>
      <c r="AK201" s="416"/>
      <c r="AL201" s="416"/>
      <c r="AM201" s="416"/>
      <c r="AN201" s="416"/>
      <c r="AO201" s="416"/>
      <c r="AP201" s="416"/>
      <c r="AQ201" s="416"/>
      <c r="AR201" s="416"/>
      <c r="AS201" s="416"/>
      <c r="AT201" s="416"/>
      <c r="AU201" s="416"/>
      <c r="AV201" s="416"/>
      <c r="AW201" s="416"/>
      <c r="AX201" s="416"/>
      <c r="AY201" s="416"/>
      <c r="AZ201" s="416"/>
      <c r="BA201" s="416"/>
      <c r="BB201" s="416"/>
      <c r="BC201" s="416"/>
      <c r="BD201" s="416"/>
      <c r="BE201" s="416"/>
      <c r="BF201" s="416"/>
      <c r="BG201" s="416"/>
      <c r="BH201" s="416"/>
      <c r="BI201" s="416"/>
      <c r="BJ201" s="416"/>
      <c r="BK201" s="416"/>
      <c r="BL201" s="416"/>
      <c r="BM201" s="416"/>
      <c r="BN201" s="416"/>
    </row>
    <row r="202" spans="1:66" s="3" customFormat="1" ht="30" customHeight="1">
      <c r="A202" s="90">
        <v>19027</v>
      </c>
      <c r="B202" s="48" t="s">
        <v>457</v>
      </c>
      <c r="C202" s="45">
        <v>18085168</v>
      </c>
      <c r="D202" s="30">
        <v>0</v>
      </c>
      <c r="E202" s="30">
        <v>0</v>
      </c>
      <c r="F202" s="33">
        <v>18085168</v>
      </c>
      <c r="G202" s="34">
        <v>2148176</v>
      </c>
      <c r="H202" s="27">
        <v>10760887</v>
      </c>
      <c r="I202" s="29">
        <v>12909063</v>
      </c>
      <c r="J202" s="396">
        <v>-5176105</v>
      </c>
      <c r="K202" s="448"/>
      <c r="L202" s="35">
        <v>259</v>
      </c>
      <c r="M202" s="27">
        <v>11339</v>
      </c>
      <c r="N202" s="27">
        <v>149449</v>
      </c>
      <c r="O202" s="33">
        <v>333.02</v>
      </c>
      <c r="P202" s="35">
        <f t="shared" si="12"/>
        <v>19984.961389961391</v>
      </c>
      <c r="Q202" s="27">
        <f t="shared" si="13"/>
        <v>456.48690360702</v>
      </c>
      <c r="R202" s="27">
        <f t="shared" si="14"/>
        <v>34.634591064510303</v>
      </c>
      <c r="S202" s="33">
        <f t="shared" si="15"/>
        <v>15542.92534982884</v>
      </c>
      <c r="T202" s="416"/>
      <c r="U202" s="433">
        <v>0</v>
      </c>
      <c r="V202" s="416"/>
      <c r="W202" s="416"/>
      <c r="X202" s="416"/>
      <c r="Y202" s="416"/>
      <c r="Z202" s="416"/>
      <c r="AA202" s="416"/>
      <c r="AB202" s="416"/>
      <c r="AC202" s="416"/>
      <c r="AD202" s="416"/>
      <c r="AE202" s="416"/>
      <c r="AF202" s="416"/>
      <c r="AG202" s="416"/>
      <c r="AH202" s="416"/>
      <c r="AI202" s="416"/>
      <c r="AJ202" s="416"/>
      <c r="AK202" s="416"/>
      <c r="AL202" s="416"/>
      <c r="AM202" s="416"/>
      <c r="AN202" s="416"/>
      <c r="AO202" s="416"/>
      <c r="AP202" s="416"/>
      <c r="AQ202" s="416"/>
      <c r="AR202" s="416"/>
      <c r="AS202" s="416"/>
      <c r="AT202" s="416"/>
      <c r="AU202" s="416"/>
      <c r="AV202" s="416"/>
      <c r="AW202" s="416"/>
      <c r="AX202" s="416"/>
      <c r="AY202" s="416"/>
      <c r="AZ202" s="416"/>
      <c r="BA202" s="416"/>
      <c r="BB202" s="416"/>
      <c r="BC202" s="416"/>
      <c r="BD202" s="416"/>
      <c r="BE202" s="416"/>
      <c r="BF202" s="416"/>
      <c r="BG202" s="416"/>
      <c r="BH202" s="416"/>
      <c r="BI202" s="416"/>
      <c r="BJ202" s="416"/>
      <c r="BK202" s="416"/>
      <c r="BL202" s="416"/>
      <c r="BM202" s="416"/>
      <c r="BN202" s="416"/>
    </row>
    <row r="203" spans="1:66" s="3" customFormat="1" ht="30" customHeight="1">
      <c r="A203" s="90">
        <v>19001</v>
      </c>
      <c r="B203" s="48" t="s">
        <v>85</v>
      </c>
      <c r="C203" s="45">
        <v>6483000</v>
      </c>
      <c r="D203" s="30">
        <v>0</v>
      </c>
      <c r="E203" s="30">
        <v>0</v>
      </c>
      <c r="F203" s="33">
        <v>6483000</v>
      </c>
      <c r="G203" s="34">
        <v>0</v>
      </c>
      <c r="H203" s="27">
        <v>34206</v>
      </c>
      <c r="I203" s="29">
        <v>34206</v>
      </c>
      <c r="J203" s="396">
        <v>-6448794</v>
      </c>
      <c r="K203" s="448"/>
      <c r="L203" s="35">
        <v>287</v>
      </c>
      <c r="M203" s="27">
        <v>2812</v>
      </c>
      <c r="N203" s="27">
        <v>149449</v>
      </c>
      <c r="O203" s="33">
        <v>297.68</v>
      </c>
      <c r="P203" s="35">
        <f t="shared" si="12"/>
        <v>22469.66550522648</v>
      </c>
      <c r="Q203" s="27">
        <f t="shared" si="13"/>
        <v>2293.3122332859175</v>
      </c>
      <c r="R203" s="27">
        <f t="shared" si="14"/>
        <v>43.150466045272971</v>
      </c>
      <c r="S203" s="33">
        <f t="shared" si="15"/>
        <v>21663.511152915882</v>
      </c>
      <c r="T203" s="416"/>
      <c r="U203" s="433">
        <v>0</v>
      </c>
      <c r="V203" s="416"/>
      <c r="W203" s="416"/>
      <c r="X203" s="416"/>
      <c r="Y203" s="416"/>
      <c r="Z203" s="416"/>
      <c r="AA203" s="416"/>
      <c r="AB203" s="416"/>
      <c r="AC203" s="416"/>
      <c r="AD203" s="416"/>
      <c r="AE203" s="416"/>
      <c r="AF203" s="416"/>
      <c r="AG203" s="416"/>
      <c r="AH203" s="416"/>
      <c r="AI203" s="416"/>
      <c r="AJ203" s="416"/>
      <c r="AK203" s="416"/>
      <c r="AL203" s="416"/>
      <c r="AM203" s="416"/>
      <c r="AN203" s="416"/>
      <c r="AO203" s="416"/>
      <c r="AP203" s="416"/>
      <c r="AQ203" s="416"/>
      <c r="AR203" s="416"/>
      <c r="AS203" s="416"/>
      <c r="AT203" s="416"/>
      <c r="AU203" s="416"/>
      <c r="AV203" s="416"/>
      <c r="AW203" s="416"/>
      <c r="AX203" s="416"/>
      <c r="AY203" s="416"/>
      <c r="AZ203" s="416"/>
      <c r="BA203" s="416"/>
      <c r="BB203" s="416"/>
      <c r="BC203" s="416"/>
      <c r="BD203" s="416"/>
      <c r="BE203" s="416"/>
      <c r="BF203" s="416"/>
      <c r="BG203" s="416"/>
      <c r="BH203" s="416"/>
      <c r="BI203" s="416"/>
      <c r="BJ203" s="416"/>
      <c r="BK203" s="416"/>
      <c r="BL203" s="416"/>
      <c r="BM203" s="416"/>
      <c r="BN203" s="416"/>
    </row>
    <row r="204" spans="1:66" s="3" customFormat="1" ht="30" customHeight="1">
      <c r="A204" s="90">
        <v>19003</v>
      </c>
      <c r="B204" s="48" t="s">
        <v>83</v>
      </c>
      <c r="C204" s="45">
        <v>975000</v>
      </c>
      <c r="D204" s="30">
        <v>0</v>
      </c>
      <c r="E204" s="30">
        <v>0</v>
      </c>
      <c r="F204" s="33">
        <v>975000</v>
      </c>
      <c r="G204" s="34">
        <v>0</v>
      </c>
      <c r="H204" s="27">
        <v>0</v>
      </c>
      <c r="I204" s="29">
        <v>0</v>
      </c>
      <c r="J204" s="396">
        <v>-975000</v>
      </c>
      <c r="K204" s="448"/>
      <c r="L204" s="35">
        <v>287</v>
      </c>
      <c r="M204" s="27">
        <v>373</v>
      </c>
      <c r="N204" s="27">
        <v>149449</v>
      </c>
      <c r="O204" s="33">
        <v>295.58999999999997</v>
      </c>
      <c r="P204" s="35">
        <f t="shared" si="12"/>
        <v>3397.212543554007</v>
      </c>
      <c r="Q204" s="27">
        <f t="shared" si="13"/>
        <v>2613.9410187667559</v>
      </c>
      <c r="R204" s="27">
        <f t="shared" si="14"/>
        <v>6.5239646969869316</v>
      </c>
      <c r="S204" s="33">
        <f t="shared" si="15"/>
        <v>3298.4877702222675</v>
      </c>
      <c r="T204" s="416"/>
      <c r="U204" s="433">
        <v>0</v>
      </c>
      <c r="V204" s="416"/>
      <c r="W204" s="416"/>
      <c r="X204" s="416"/>
      <c r="Y204" s="416"/>
      <c r="Z204" s="416"/>
      <c r="AA204" s="416"/>
      <c r="AB204" s="416"/>
      <c r="AC204" s="416"/>
      <c r="AD204" s="416"/>
      <c r="AE204" s="416"/>
      <c r="AF204" s="416"/>
      <c r="AG204" s="416"/>
      <c r="AH204" s="416"/>
      <c r="AI204" s="416"/>
      <c r="AJ204" s="416"/>
      <c r="AK204" s="416"/>
      <c r="AL204" s="416"/>
      <c r="AM204" s="416"/>
      <c r="AN204" s="416"/>
      <c r="AO204" s="416"/>
      <c r="AP204" s="416"/>
      <c r="AQ204" s="416"/>
      <c r="AR204" s="416"/>
      <c r="AS204" s="416"/>
      <c r="AT204" s="416"/>
      <c r="AU204" s="416"/>
      <c r="AV204" s="416"/>
      <c r="AW204" s="416"/>
      <c r="AX204" s="416"/>
      <c r="AY204" s="416"/>
      <c r="AZ204" s="416"/>
      <c r="BA204" s="416"/>
      <c r="BB204" s="416"/>
      <c r="BC204" s="416"/>
      <c r="BD204" s="416"/>
      <c r="BE204" s="416"/>
      <c r="BF204" s="416"/>
      <c r="BG204" s="416"/>
      <c r="BH204" s="416"/>
      <c r="BI204" s="416"/>
      <c r="BJ204" s="416"/>
      <c r="BK204" s="416"/>
      <c r="BL204" s="416"/>
      <c r="BM204" s="416"/>
      <c r="BN204" s="416"/>
    </row>
    <row r="205" spans="1:66" s="3" customFormat="1" ht="30" customHeight="1">
      <c r="A205" s="90">
        <v>19022</v>
      </c>
      <c r="B205" s="48" t="s">
        <v>73</v>
      </c>
      <c r="C205" s="45">
        <v>17720508</v>
      </c>
      <c r="D205" s="30">
        <v>0</v>
      </c>
      <c r="E205" s="30">
        <v>143617.64705882352</v>
      </c>
      <c r="F205" s="33">
        <v>17864125.647058822</v>
      </c>
      <c r="G205" s="34">
        <v>3392151</v>
      </c>
      <c r="H205" s="27">
        <v>15579575</v>
      </c>
      <c r="I205" s="29">
        <v>18971726</v>
      </c>
      <c r="J205" s="396">
        <v>1107600.3529411778</v>
      </c>
      <c r="K205" s="448"/>
      <c r="L205" s="35">
        <v>253</v>
      </c>
      <c r="M205" s="27">
        <v>18110</v>
      </c>
      <c r="N205" s="27">
        <v>149449</v>
      </c>
      <c r="O205" s="33">
        <v>262.82</v>
      </c>
      <c r="P205" s="35">
        <f t="shared" si="12"/>
        <v>-4377.8670076726394</v>
      </c>
      <c r="Q205" s="27">
        <f t="shared" si="13"/>
        <v>-61.159599831097616</v>
      </c>
      <c r="R205" s="27">
        <f t="shared" si="14"/>
        <v>-7.4112262573933432</v>
      </c>
      <c r="S205" s="33">
        <f t="shared" si="15"/>
        <v>-4214.2924927371505</v>
      </c>
      <c r="T205" s="416"/>
      <c r="U205" s="433">
        <v>0</v>
      </c>
      <c r="V205" s="416"/>
      <c r="W205" s="416"/>
      <c r="X205" s="416"/>
      <c r="Y205" s="416"/>
      <c r="Z205" s="416"/>
      <c r="AA205" s="416"/>
      <c r="AB205" s="416"/>
      <c r="AC205" s="416"/>
      <c r="AD205" s="416"/>
      <c r="AE205" s="416"/>
      <c r="AF205" s="416"/>
      <c r="AG205" s="416"/>
      <c r="AH205" s="416"/>
      <c r="AI205" s="416"/>
      <c r="AJ205" s="416"/>
      <c r="AK205" s="416"/>
      <c r="AL205" s="416"/>
      <c r="AM205" s="416"/>
      <c r="AN205" s="416"/>
      <c r="AO205" s="416"/>
      <c r="AP205" s="416"/>
      <c r="AQ205" s="416"/>
      <c r="AR205" s="416"/>
      <c r="AS205" s="416"/>
      <c r="AT205" s="416"/>
      <c r="AU205" s="416"/>
      <c r="AV205" s="416"/>
      <c r="AW205" s="416"/>
      <c r="AX205" s="416"/>
      <c r="AY205" s="416"/>
      <c r="AZ205" s="416"/>
      <c r="BA205" s="416"/>
      <c r="BB205" s="416"/>
      <c r="BC205" s="416"/>
      <c r="BD205" s="416"/>
      <c r="BE205" s="416"/>
      <c r="BF205" s="416"/>
      <c r="BG205" s="416"/>
      <c r="BH205" s="416"/>
      <c r="BI205" s="416"/>
      <c r="BJ205" s="416"/>
      <c r="BK205" s="416"/>
      <c r="BL205" s="416"/>
      <c r="BM205" s="416"/>
      <c r="BN205" s="416"/>
    </row>
    <row r="206" spans="1:66" s="3" customFormat="1" ht="30" customHeight="1">
      <c r="A206" s="90">
        <v>18010</v>
      </c>
      <c r="B206" s="48" t="s">
        <v>29</v>
      </c>
      <c r="C206" s="45">
        <v>9186010</v>
      </c>
      <c r="D206" s="30">
        <v>509184</v>
      </c>
      <c r="E206" s="30">
        <v>566881.57894736843</v>
      </c>
      <c r="F206" s="33">
        <v>10262075.578947369</v>
      </c>
      <c r="G206" s="34">
        <v>0</v>
      </c>
      <c r="H206" s="27">
        <v>0</v>
      </c>
      <c r="I206" s="29">
        <v>0</v>
      </c>
      <c r="J206" s="396">
        <v>-10262075.578947369</v>
      </c>
      <c r="K206" s="448"/>
      <c r="L206" s="35">
        <v>233</v>
      </c>
      <c r="M206" s="27">
        <v>3035</v>
      </c>
      <c r="N206" s="27">
        <v>149449</v>
      </c>
      <c r="O206" s="33">
        <v>231</v>
      </c>
      <c r="P206" s="35">
        <f t="shared" si="12"/>
        <v>44043.242828100294</v>
      </c>
      <c r="Q206" s="27">
        <f t="shared" si="13"/>
        <v>3381.2440128327412</v>
      </c>
      <c r="R206" s="27">
        <f t="shared" si="14"/>
        <v>68.666070558835244</v>
      </c>
      <c r="S206" s="33">
        <f t="shared" si="15"/>
        <v>44424.569605832767</v>
      </c>
      <c r="T206" s="416"/>
      <c r="U206" s="433">
        <v>0</v>
      </c>
      <c r="V206" s="416"/>
      <c r="W206" s="416"/>
      <c r="X206" s="416"/>
      <c r="Y206" s="416"/>
      <c r="Z206" s="416"/>
      <c r="AA206" s="416"/>
      <c r="AB206" s="416"/>
      <c r="AC206" s="416"/>
      <c r="AD206" s="416"/>
      <c r="AE206" s="416"/>
      <c r="AF206" s="416"/>
      <c r="AG206" s="416"/>
      <c r="AH206" s="416"/>
      <c r="AI206" s="416"/>
      <c r="AJ206" s="416"/>
      <c r="AK206" s="416"/>
      <c r="AL206" s="416"/>
      <c r="AM206" s="416"/>
      <c r="AN206" s="416"/>
      <c r="AO206" s="416"/>
      <c r="AP206" s="416"/>
      <c r="AQ206" s="416"/>
      <c r="AR206" s="416"/>
      <c r="AS206" s="416"/>
      <c r="AT206" s="416"/>
      <c r="AU206" s="416"/>
      <c r="AV206" s="416"/>
      <c r="AW206" s="416"/>
      <c r="AX206" s="416"/>
      <c r="AY206" s="416"/>
      <c r="AZ206" s="416"/>
      <c r="BA206" s="416"/>
      <c r="BB206" s="416"/>
      <c r="BC206" s="416"/>
      <c r="BD206" s="416"/>
      <c r="BE206" s="416"/>
      <c r="BF206" s="416"/>
      <c r="BG206" s="416"/>
      <c r="BH206" s="416"/>
      <c r="BI206" s="416"/>
      <c r="BJ206" s="416"/>
      <c r="BK206" s="416"/>
      <c r="BL206" s="416"/>
      <c r="BM206" s="416"/>
      <c r="BN206" s="416"/>
    </row>
    <row r="207" spans="1:66" s="3" customFormat="1" ht="30" customHeight="1">
      <c r="A207" s="90">
        <v>19004</v>
      </c>
      <c r="B207" s="48" t="s">
        <v>82</v>
      </c>
      <c r="C207" s="45">
        <v>2758900</v>
      </c>
      <c r="D207" s="30">
        <v>0</v>
      </c>
      <c r="E207" s="30">
        <v>2203000</v>
      </c>
      <c r="F207" s="33">
        <v>4961900</v>
      </c>
      <c r="G207" s="34">
        <v>0</v>
      </c>
      <c r="H207" s="27">
        <v>0</v>
      </c>
      <c r="I207" s="29">
        <v>0</v>
      </c>
      <c r="J207" s="396">
        <v>-4961900</v>
      </c>
      <c r="K207" s="448"/>
      <c r="L207" s="35">
        <v>287</v>
      </c>
      <c r="M207" s="27">
        <v>1705</v>
      </c>
      <c r="N207" s="27">
        <v>149449</v>
      </c>
      <c r="O207" s="33">
        <v>194</v>
      </c>
      <c r="P207" s="35">
        <f t="shared" si="12"/>
        <v>17288.850174216026</v>
      </c>
      <c r="Q207" s="27">
        <f t="shared" si="13"/>
        <v>2910.2052785923752</v>
      </c>
      <c r="R207" s="27">
        <f t="shared" si="14"/>
        <v>33.201292748696879</v>
      </c>
      <c r="S207" s="33">
        <f t="shared" si="15"/>
        <v>25576.804123711339</v>
      </c>
      <c r="T207" s="416"/>
      <c r="U207" s="433">
        <v>0</v>
      </c>
      <c r="V207" s="416"/>
      <c r="W207" s="416"/>
      <c r="X207" s="416"/>
      <c r="Y207" s="416"/>
      <c r="Z207" s="416"/>
      <c r="AA207" s="416"/>
      <c r="AB207" s="416"/>
      <c r="AC207" s="416"/>
      <c r="AD207" s="416"/>
      <c r="AE207" s="416"/>
      <c r="AF207" s="416"/>
      <c r="AG207" s="416"/>
      <c r="AH207" s="416"/>
      <c r="AI207" s="416"/>
      <c r="AJ207" s="416"/>
      <c r="AK207" s="416"/>
      <c r="AL207" s="416"/>
      <c r="AM207" s="416"/>
      <c r="AN207" s="416"/>
      <c r="AO207" s="416"/>
      <c r="AP207" s="416"/>
      <c r="AQ207" s="416"/>
      <c r="AR207" s="416"/>
      <c r="AS207" s="416"/>
      <c r="AT207" s="416"/>
      <c r="AU207" s="416"/>
      <c r="AV207" s="416"/>
      <c r="AW207" s="416"/>
      <c r="AX207" s="416"/>
      <c r="AY207" s="416"/>
      <c r="AZ207" s="416"/>
      <c r="BA207" s="416"/>
      <c r="BB207" s="416"/>
      <c r="BC207" s="416"/>
      <c r="BD207" s="416"/>
      <c r="BE207" s="416"/>
      <c r="BF207" s="416"/>
      <c r="BG207" s="416"/>
      <c r="BH207" s="416"/>
      <c r="BI207" s="416"/>
      <c r="BJ207" s="416"/>
      <c r="BK207" s="416"/>
      <c r="BL207" s="416"/>
      <c r="BM207" s="416"/>
      <c r="BN207" s="416"/>
    </row>
    <row r="208" spans="1:66" s="3" customFormat="1" ht="30" customHeight="1">
      <c r="A208" s="90">
        <v>18008</v>
      </c>
      <c r="B208" s="48" t="s">
        <v>110</v>
      </c>
      <c r="C208" s="45">
        <v>3996000</v>
      </c>
      <c r="D208" s="30">
        <v>0</v>
      </c>
      <c r="E208" s="30">
        <v>1742289.4736842106</v>
      </c>
      <c r="F208" s="33">
        <v>5738289.4736842103</v>
      </c>
      <c r="G208" s="34">
        <v>0</v>
      </c>
      <c r="H208" s="27">
        <v>0</v>
      </c>
      <c r="I208" s="29">
        <v>0</v>
      </c>
      <c r="J208" s="396">
        <v>-5738289.4736842103</v>
      </c>
      <c r="K208" s="448"/>
      <c r="L208" s="35">
        <v>292</v>
      </c>
      <c r="M208" s="27">
        <v>4911</v>
      </c>
      <c r="N208" s="27">
        <v>149449</v>
      </c>
      <c r="O208" s="33">
        <v>216</v>
      </c>
      <c r="P208" s="35">
        <f t="shared" si="12"/>
        <v>19651.676279740448</v>
      </c>
      <c r="Q208" s="27">
        <f t="shared" si="13"/>
        <v>1168.4564189949522</v>
      </c>
      <c r="R208" s="27">
        <f t="shared" si="14"/>
        <v>38.396305587084626</v>
      </c>
      <c r="S208" s="33">
        <f t="shared" si="15"/>
        <v>26566.154970760232</v>
      </c>
      <c r="T208" s="416"/>
      <c r="U208" s="433">
        <v>0</v>
      </c>
      <c r="V208" s="416"/>
      <c r="W208" s="416"/>
      <c r="X208" s="416"/>
      <c r="Y208" s="416"/>
      <c r="Z208" s="416"/>
      <c r="AA208" s="416"/>
      <c r="AB208" s="416"/>
      <c r="AC208" s="416"/>
      <c r="AD208" s="416"/>
      <c r="AE208" s="416"/>
      <c r="AF208" s="416"/>
      <c r="AG208" s="416"/>
      <c r="AH208" s="416"/>
      <c r="AI208" s="416"/>
      <c r="AJ208" s="416"/>
      <c r="AK208" s="416"/>
      <c r="AL208" s="416"/>
      <c r="AM208" s="416"/>
      <c r="AN208" s="416"/>
      <c r="AO208" s="416"/>
      <c r="AP208" s="416"/>
      <c r="AQ208" s="416"/>
      <c r="AR208" s="416"/>
      <c r="AS208" s="416"/>
      <c r="AT208" s="416"/>
      <c r="AU208" s="416"/>
      <c r="AV208" s="416"/>
      <c r="AW208" s="416"/>
      <c r="AX208" s="416"/>
      <c r="AY208" s="416"/>
      <c r="AZ208" s="416"/>
      <c r="BA208" s="416"/>
      <c r="BB208" s="416"/>
      <c r="BC208" s="416"/>
      <c r="BD208" s="416"/>
      <c r="BE208" s="416"/>
      <c r="BF208" s="416"/>
      <c r="BG208" s="416"/>
      <c r="BH208" s="416"/>
      <c r="BI208" s="416"/>
      <c r="BJ208" s="416"/>
      <c r="BK208" s="416"/>
      <c r="BL208" s="416"/>
      <c r="BM208" s="416"/>
      <c r="BN208" s="416"/>
    </row>
    <row r="209" spans="1:66" s="3" customFormat="1" ht="30" customHeight="1">
      <c r="A209" s="90">
        <v>19034</v>
      </c>
      <c r="B209" s="48" t="s">
        <v>65</v>
      </c>
      <c r="C209" s="45">
        <v>17900808</v>
      </c>
      <c r="D209" s="30">
        <v>0</v>
      </c>
      <c r="E209" s="30">
        <v>508447.0588235294</v>
      </c>
      <c r="F209" s="33">
        <v>18409255.05882353</v>
      </c>
      <c r="G209" s="34">
        <v>3627650</v>
      </c>
      <c r="H209" s="27">
        <v>9613075</v>
      </c>
      <c r="I209" s="29">
        <v>13240725</v>
      </c>
      <c r="J209" s="396">
        <v>-5168530.0588235296</v>
      </c>
      <c r="K209" s="448"/>
      <c r="L209" s="35">
        <v>255</v>
      </c>
      <c r="M209" s="27">
        <v>19902</v>
      </c>
      <c r="N209" s="27">
        <v>149449</v>
      </c>
      <c r="O209" s="33">
        <v>216.09</v>
      </c>
      <c r="P209" s="35">
        <f t="shared" si="12"/>
        <v>20268.745328719724</v>
      </c>
      <c r="Q209" s="27">
        <f t="shared" si="13"/>
        <v>259.69902817925481</v>
      </c>
      <c r="R209" s="27">
        <f t="shared" si="14"/>
        <v>34.583905270851794</v>
      </c>
      <c r="S209" s="33">
        <f t="shared" si="15"/>
        <v>23918.413896170714</v>
      </c>
      <c r="T209" s="416"/>
      <c r="U209" s="433">
        <v>0</v>
      </c>
      <c r="V209" s="416"/>
      <c r="W209" s="416"/>
      <c r="X209" s="416"/>
      <c r="Y209" s="416"/>
      <c r="Z209" s="416"/>
      <c r="AA209" s="416"/>
      <c r="AB209" s="416"/>
      <c r="AC209" s="416"/>
      <c r="AD209" s="416"/>
      <c r="AE209" s="416"/>
      <c r="AF209" s="416"/>
      <c r="AG209" s="416"/>
      <c r="AH209" s="416"/>
      <c r="AI209" s="416"/>
      <c r="AJ209" s="416"/>
      <c r="AK209" s="416"/>
      <c r="AL209" s="416"/>
      <c r="AM209" s="416"/>
      <c r="AN209" s="416"/>
      <c r="AO209" s="416"/>
      <c r="AP209" s="416"/>
      <c r="AQ209" s="416"/>
      <c r="AR209" s="416"/>
      <c r="AS209" s="416"/>
      <c r="AT209" s="416"/>
      <c r="AU209" s="416"/>
      <c r="AV209" s="416"/>
      <c r="AW209" s="416"/>
      <c r="AX209" s="416"/>
      <c r="AY209" s="416"/>
      <c r="AZ209" s="416"/>
      <c r="BA209" s="416"/>
      <c r="BB209" s="416"/>
      <c r="BC209" s="416"/>
      <c r="BD209" s="416"/>
      <c r="BE209" s="416"/>
      <c r="BF209" s="416"/>
      <c r="BG209" s="416"/>
      <c r="BH209" s="416"/>
      <c r="BI209" s="416"/>
      <c r="BJ209" s="416"/>
      <c r="BK209" s="416"/>
      <c r="BL209" s="416"/>
      <c r="BM209" s="416"/>
      <c r="BN209" s="416"/>
    </row>
    <row r="210" spans="1:66" s="3" customFormat="1" ht="30" customHeight="1">
      <c r="A210" s="90">
        <v>19012</v>
      </c>
      <c r="B210" s="48" t="s">
        <v>458</v>
      </c>
      <c r="C210" s="45">
        <v>33501190</v>
      </c>
      <c r="D210" s="30">
        <v>2247000</v>
      </c>
      <c r="E210" s="30">
        <v>0</v>
      </c>
      <c r="F210" s="33">
        <v>35748190</v>
      </c>
      <c r="G210" s="34">
        <v>5553000</v>
      </c>
      <c r="H210" s="27">
        <v>23832126.666666668</v>
      </c>
      <c r="I210" s="29">
        <v>29385126.666666668</v>
      </c>
      <c r="J210" s="396">
        <v>-6363063.3333333321</v>
      </c>
      <c r="K210" s="448"/>
      <c r="L210" s="35">
        <v>266</v>
      </c>
      <c r="M210" s="27">
        <v>18733</v>
      </c>
      <c r="N210" s="27">
        <v>149449</v>
      </c>
      <c r="O210" s="33">
        <v>207</v>
      </c>
      <c r="P210" s="35">
        <f t="shared" si="12"/>
        <v>23921.290726817038</v>
      </c>
      <c r="Q210" s="27">
        <f t="shared" si="13"/>
        <v>339.67134646523954</v>
      </c>
      <c r="R210" s="27">
        <f t="shared" si="14"/>
        <v>42.576821078316563</v>
      </c>
      <c r="S210" s="33">
        <f t="shared" si="15"/>
        <v>30739.436392914649</v>
      </c>
      <c r="T210" s="416"/>
      <c r="U210" s="433">
        <v>0</v>
      </c>
      <c r="V210" s="416"/>
      <c r="W210" s="416"/>
      <c r="X210" s="416"/>
      <c r="Y210" s="416"/>
      <c r="Z210" s="416"/>
      <c r="AA210" s="416"/>
      <c r="AB210" s="416"/>
      <c r="AC210" s="416"/>
      <c r="AD210" s="416"/>
      <c r="AE210" s="416"/>
      <c r="AF210" s="416"/>
      <c r="AG210" s="416"/>
      <c r="AH210" s="416"/>
      <c r="AI210" s="416"/>
      <c r="AJ210" s="416"/>
      <c r="AK210" s="416"/>
      <c r="AL210" s="416"/>
      <c r="AM210" s="416"/>
      <c r="AN210" s="416"/>
      <c r="AO210" s="416"/>
      <c r="AP210" s="416"/>
      <c r="AQ210" s="416"/>
      <c r="AR210" s="416"/>
      <c r="AS210" s="416"/>
      <c r="AT210" s="416"/>
      <c r="AU210" s="416"/>
      <c r="AV210" s="416"/>
      <c r="AW210" s="416"/>
      <c r="AX210" s="416"/>
      <c r="AY210" s="416"/>
      <c r="AZ210" s="416"/>
      <c r="BA210" s="416"/>
      <c r="BB210" s="416"/>
      <c r="BC210" s="416"/>
      <c r="BD210" s="416"/>
      <c r="BE210" s="416"/>
      <c r="BF210" s="416"/>
      <c r="BG210" s="416"/>
      <c r="BH210" s="416"/>
      <c r="BI210" s="416"/>
      <c r="BJ210" s="416"/>
      <c r="BK210" s="416"/>
      <c r="BL210" s="416"/>
      <c r="BM210" s="416"/>
      <c r="BN210" s="416"/>
    </row>
    <row r="211" spans="1:66" s="3" customFormat="1" ht="30" customHeight="1">
      <c r="A211" s="90">
        <v>19002</v>
      </c>
      <c r="B211" s="48" t="s">
        <v>84</v>
      </c>
      <c r="C211" s="45">
        <v>6224000</v>
      </c>
      <c r="D211" s="30">
        <v>0</v>
      </c>
      <c r="E211" s="30">
        <v>977000</v>
      </c>
      <c r="F211" s="33">
        <v>7201000</v>
      </c>
      <c r="G211" s="34">
        <v>0</v>
      </c>
      <c r="H211" s="27">
        <v>0</v>
      </c>
      <c r="I211" s="29">
        <v>0</v>
      </c>
      <c r="J211" s="396">
        <v>-7201000</v>
      </c>
      <c r="K211" s="448"/>
      <c r="L211" s="35">
        <v>287</v>
      </c>
      <c r="M211" s="27">
        <v>287</v>
      </c>
      <c r="N211" s="27">
        <v>149449</v>
      </c>
      <c r="O211" s="33">
        <v>204.12</v>
      </c>
      <c r="P211" s="35">
        <f t="shared" si="12"/>
        <v>25090.592334494773</v>
      </c>
      <c r="Q211" s="27">
        <f t="shared" si="13"/>
        <v>25090.592334494773</v>
      </c>
      <c r="R211" s="27">
        <f t="shared" si="14"/>
        <v>48.183661315900409</v>
      </c>
      <c r="S211" s="33">
        <f t="shared" si="15"/>
        <v>35278.267685675091</v>
      </c>
      <c r="T211" s="416"/>
      <c r="U211" s="433">
        <v>0</v>
      </c>
      <c r="V211" s="416"/>
      <c r="W211" s="416"/>
      <c r="X211" s="416"/>
      <c r="Y211" s="416"/>
      <c r="Z211" s="416"/>
      <c r="AA211" s="416"/>
      <c r="AB211" s="416"/>
      <c r="AC211" s="416"/>
      <c r="AD211" s="416"/>
      <c r="AE211" s="416"/>
      <c r="AF211" s="416"/>
      <c r="AG211" s="416"/>
      <c r="AH211" s="416"/>
      <c r="AI211" s="416"/>
      <c r="AJ211" s="416"/>
      <c r="AK211" s="416"/>
      <c r="AL211" s="416"/>
      <c r="AM211" s="416"/>
      <c r="AN211" s="416"/>
      <c r="AO211" s="416"/>
      <c r="AP211" s="416"/>
      <c r="AQ211" s="416"/>
      <c r="AR211" s="416"/>
      <c r="AS211" s="416"/>
      <c r="AT211" s="416"/>
      <c r="AU211" s="416"/>
      <c r="AV211" s="416"/>
      <c r="AW211" s="416"/>
      <c r="AX211" s="416"/>
      <c r="AY211" s="416"/>
      <c r="AZ211" s="416"/>
      <c r="BA211" s="416"/>
      <c r="BB211" s="416"/>
      <c r="BC211" s="416"/>
      <c r="BD211" s="416"/>
      <c r="BE211" s="416"/>
      <c r="BF211" s="416"/>
      <c r="BG211" s="416"/>
      <c r="BH211" s="416"/>
      <c r="BI211" s="416"/>
      <c r="BJ211" s="416"/>
      <c r="BK211" s="416"/>
      <c r="BL211" s="416"/>
      <c r="BM211" s="416"/>
      <c r="BN211" s="416"/>
    </row>
    <row r="212" spans="1:66" s="3" customFormat="1" ht="30" customHeight="1">
      <c r="A212" s="90">
        <v>19035</v>
      </c>
      <c r="B212" s="48" t="s">
        <v>64</v>
      </c>
      <c r="C212" s="45">
        <v>17359108</v>
      </c>
      <c r="D212" s="30">
        <v>0</v>
      </c>
      <c r="E212" s="30">
        <v>0</v>
      </c>
      <c r="F212" s="33">
        <v>17359108</v>
      </c>
      <c r="G212" s="34">
        <v>3096650</v>
      </c>
      <c r="H212" s="27">
        <v>9649141</v>
      </c>
      <c r="I212" s="29">
        <v>12745791</v>
      </c>
      <c r="J212" s="396">
        <v>-4613317</v>
      </c>
      <c r="K212" s="448"/>
      <c r="L212" s="35">
        <v>253</v>
      </c>
      <c r="M212" s="27">
        <v>17445</v>
      </c>
      <c r="N212" s="27">
        <v>149449</v>
      </c>
      <c r="O212" s="33">
        <v>185</v>
      </c>
      <c r="P212" s="35">
        <f t="shared" si="12"/>
        <v>18234.454545454544</v>
      </c>
      <c r="Q212" s="27">
        <f t="shared" si="13"/>
        <v>264.44924047004872</v>
      </c>
      <c r="R212" s="27">
        <f t="shared" si="14"/>
        <v>30.868838198984268</v>
      </c>
      <c r="S212" s="33">
        <f t="shared" si="15"/>
        <v>24936.848648648647</v>
      </c>
      <c r="T212" s="416"/>
      <c r="U212" s="433">
        <v>0</v>
      </c>
      <c r="V212" s="416"/>
      <c r="W212" s="416"/>
      <c r="X212" s="416"/>
      <c r="Y212" s="416"/>
      <c r="Z212" s="416"/>
      <c r="AA212" s="416"/>
      <c r="AB212" s="416"/>
      <c r="AC212" s="416"/>
      <c r="AD212" s="416"/>
      <c r="AE212" s="416"/>
      <c r="AF212" s="416"/>
      <c r="AG212" s="416"/>
      <c r="AH212" s="416"/>
      <c r="AI212" s="416"/>
      <c r="AJ212" s="416"/>
      <c r="AK212" s="416"/>
      <c r="AL212" s="416"/>
      <c r="AM212" s="416"/>
      <c r="AN212" s="416"/>
      <c r="AO212" s="416"/>
      <c r="AP212" s="416"/>
      <c r="AQ212" s="416"/>
      <c r="AR212" s="416"/>
      <c r="AS212" s="416"/>
      <c r="AT212" s="416"/>
      <c r="AU212" s="416"/>
      <c r="AV212" s="416"/>
      <c r="AW212" s="416"/>
      <c r="AX212" s="416"/>
      <c r="AY212" s="416"/>
      <c r="AZ212" s="416"/>
      <c r="BA212" s="416"/>
      <c r="BB212" s="416"/>
      <c r="BC212" s="416"/>
      <c r="BD212" s="416"/>
      <c r="BE212" s="416"/>
      <c r="BF212" s="416"/>
      <c r="BG212" s="416"/>
      <c r="BH212" s="416"/>
      <c r="BI212" s="416"/>
      <c r="BJ212" s="416"/>
      <c r="BK212" s="416"/>
      <c r="BL212" s="416"/>
      <c r="BM212" s="416"/>
      <c r="BN212" s="416"/>
    </row>
    <row r="213" spans="1:66" s="3" customFormat="1" ht="30" customHeight="1">
      <c r="A213" s="90">
        <v>19016</v>
      </c>
      <c r="B213" s="48" t="s">
        <v>459</v>
      </c>
      <c r="C213" s="45">
        <v>35544900</v>
      </c>
      <c r="D213" s="30">
        <v>2400000</v>
      </c>
      <c r="E213" s="30">
        <v>717411.76470588241</v>
      </c>
      <c r="F213" s="33">
        <v>38662311.764705881</v>
      </c>
      <c r="G213" s="34">
        <v>5754000</v>
      </c>
      <c r="H213" s="27">
        <v>23696600</v>
      </c>
      <c r="I213" s="29">
        <v>29450600</v>
      </c>
      <c r="J213" s="396">
        <v>-9211711.7647058815</v>
      </c>
      <c r="K213" s="448"/>
      <c r="L213" s="35">
        <v>280</v>
      </c>
      <c r="M213" s="27">
        <v>16525</v>
      </c>
      <c r="N213" s="27">
        <v>149449</v>
      </c>
      <c r="O213" s="33">
        <v>168.25</v>
      </c>
      <c r="P213" s="35">
        <f t="shared" si="12"/>
        <v>32898.970588235294</v>
      </c>
      <c r="Q213" s="27">
        <f t="shared" si="13"/>
        <v>557.44095399127877</v>
      </c>
      <c r="R213" s="27">
        <f t="shared" si="14"/>
        <v>61.637828053087553</v>
      </c>
      <c r="S213" s="33">
        <f t="shared" si="15"/>
        <v>54750.144218162743</v>
      </c>
      <c r="T213" s="416"/>
      <c r="U213" s="433">
        <v>0</v>
      </c>
      <c r="V213" s="416"/>
      <c r="W213" s="416"/>
      <c r="X213" s="416"/>
      <c r="Y213" s="416"/>
      <c r="Z213" s="416"/>
      <c r="AA213" s="416"/>
      <c r="AB213" s="416"/>
      <c r="AC213" s="416"/>
      <c r="AD213" s="416"/>
      <c r="AE213" s="416"/>
      <c r="AF213" s="416"/>
      <c r="AG213" s="416"/>
      <c r="AH213" s="416"/>
      <c r="AI213" s="416"/>
      <c r="AJ213" s="416"/>
      <c r="AK213" s="416"/>
      <c r="AL213" s="416"/>
      <c r="AM213" s="416"/>
      <c r="AN213" s="416"/>
      <c r="AO213" s="416"/>
      <c r="AP213" s="416"/>
      <c r="AQ213" s="416"/>
      <c r="AR213" s="416"/>
      <c r="AS213" s="416"/>
      <c r="AT213" s="416"/>
      <c r="AU213" s="416"/>
      <c r="AV213" s="416"/>
      <c r="AW213" s="416"/>
      <c r="AX213" s="416"/>
      <c r="AY213" s="416"/>
      <c r="AZ213" s="416"/>
      <c r="BA213" s="416"/>
      <c r="BB213" s="416"/>
      <c r="BC213" s="416"/>
      <c r="BD213" s="416"/>
      <c r="BE213" s="416"/>
      <c r="BF213" s="416"/>
      <c r="BG213" s="416"/>
      <c r="BH213" s="416"/>
      <c r="BI213" s="416"/>
      <c r="BJ213" s="416"/>
      <c r="BK213" s="416"/>
      <c r="BL213" s="416"/>
      <c r="BM213" s="416"/>
      <c r="BN213" s="416"/>
    </row>
    <row r="214" spans="1:66" s="3" customFormat="1" ht="30" customHeight="1">
      <c r="A214" s="90">
        <v>19028</v>
      </c>
      <c r="B214" s="48" t="s">
        <v>70</v>
      </c>
      <c r="C214" s="45">
        <v>17518828</v>
      </c>
      <c r="D214" s="30">
        <v>0</v>
      </c>
      <c r="E214" s="30">
        <v>0</v>
      </c>
      <c r="F214" s="33">
        <v>17518828</v>
      </c>
      <c r="G214" s="34">
        <v>3432000</v>
      </c>
      <c r="H214" s="27">
        <v>9497441</v>
      </c>
      <c r="I214" s="29">
        <v>12929441</v>
      </c>
      <c r="J214" s="396">
        <v>-4589387</v>
      </c>
      <c r="K214" s="448"/>
      <c r="L214" s="35">
        <v>254</v>
      </c>
      <c r="M214" s="27">
        <v>18428</v>
      </c>
      <c r="N214" s="27">
        <v>149449</v>
      </c>
      <c r="O214" s="33">
        <v>131</v>
      </c>
      <c r="P214" s="35">
        <f t="shared" si="12"/>
        <v>18068.452755905513</v>
      </c>
      <c r="Q214" s="27">
        <f t="shared" si="13"/>
        <v>249.04422617755588</v>
      </c>
      <c r="R214" s="27">
        <f t="shared" si="14"/>
        <v>30.708716685959757</v>
      </c>
      <c r="S214" s="33">
        <f t="shared" si="15"/>
        <v>35033.48854961832</v>
      </c>
      <c r="T214" s="416"/>
      <c r="U214" s="433">
        <v>0</v>
      </c>
      <c r="V214" s="416"/>
      <c r="W214" s="416"/>
      <c r="X214" s="416"/>
      <c r="Y214" s="416"/>
      <c r="Z214" s="416"/>
      <c r="AA214" s="416"/>
      <c r="AB214" s="416"/>
      <c r="AC214" s="416"/>
      <c r="AD214" s="416"/>
      <c r="AE214" s="416"/>
      <c r="AF214" s="416"/>
      <c r="AG214" s="416"/>
      <c r="AH214" s="416"/>
      <c r="AI214" s="416"/>
      <c r="AJ214" s="416"/>
      <c r="AK214" s="416"/>
      <c r="AL214" s="416"/>
      <c r="AM214" s="416"/>
      <c r="AN214" s="416"/>
      <c r="AO214" s="416"/>
      <c r="AP214" s="416"/>
      <c r="AQ214" s="416"/>
      <c r="AR214" s="416"/>
      <c r="AS214" s="416"/>
      <c r="AT214" s="416"/>
      <c r="AU214" s="416"/>
      <c r="AV214" s="416"/>
      <c r="AW214" s="416"/>
      <c r="AX214" s="416"/>
      <c r="AY214" s="416"/>
      <c r="AZ214" s="416"/>
      <c r="BA214" s="416"/>
      <c r="BB214" s="416"/>
      <c r="BC214" s="416"/>
      <c r="BD214" s="416"/>
      <c r="BE214" s="416"/>
      <c r="BF214" s="416"/>
      <c r="BG214" s="416"/>
      <c r="BH214" s="416"/>
      <c r="BI214" s="416"/>
      <c r="BJ214" s="416"/>
      <c r="BK214" s="416"/>
      <c r="BL214" s="416"/>
      <c r="BM214" s="416"/>
      <c r="BN214" s="416"/>
    </row>
    <row r="215" spans="1:66" s="3" customFormat="1" ht="30" customHeight="1">
      <c r="A215" s="90">
        <v>19024</v>
      </c>
      <c r="B215" s="48" t="s">
        <v>460</v>
      </c>
      <c r="C215" s="45">
        <v>8997254</v>
      </c>
      <c r="D215" s="30">
        <v>0</v>
      </c>
      <c r="E215" s="30">
        <v>983181.81818181823</v>
      </c>
      <c r="F215" s="33">
        <v>9980435.8181818184</v>
      </c>
      <c r="G215" s="34">
        <v>1661300</v>
      </c>
      <c r="H215" s="27">
        <v>4868521</v>
      </c>
      <c r="I215" s="29">
        <v>6529821</v>
      </c>
      <c r="J215" s="396">
        <v>-3450614.8181818184</v>
      </c>
      <c r="K215" s="448"/>
      <c r="L215" s="35">
        <v>251</v>
      </c>
      <c r="M215" s="27">
        <v>8286</v>
      </c>
      <c r="N215" s="27">
        <v>149449</v>
      </c>
      <c r="O215" s="33">
        <v>126.69</v>
      </c>
      <c r="P215" s="35">
        <f t="shared" si="12"/>
        <v>13747.469395146687</v>
      </c>
      <c r="Q215" s="27">
        <f t="shared" si="13"/>
        <v>416.43915256840677</v>
      </c>
      <c r="R215" s="27">
        <f t="shared" si="14"/>
        <v>23.088912058172475</v>
      </c>
      <c r="S215" s="33">
        <f t="shared" si="15"/>
        <v>27236.678650105125</v>
      </c>
      <c r="T215" s="416"/>
      <c r="U215" s="433">
        <v>0</v>
      </c>
      <c r="V215" s="416"/>
      <c r="W215" s="416"/>
      <c r="X215" s="416"/>
      <c r="Y215" s="416"/>
      <c r="Z215" s="416"/>
      <c r="AA215" s="416"/>
      <c r="AB215" s="416"/>
      <c r="AC215" s="416"/>
      <c r="AD215" s="416"/>
      <c r="AE215" s="416"/>
      <c r="AF215" s="416"/>
      <c r="AG215" s="416"/>
      <c r="AH215" s="416"/>
      <c r="AI215" s="416"/>
      <c r="AJ215" s="416"/>
      <c r="AK215" s="416"/>
      <c r="AL215" s="416"/>
      <c r="AM215" s="416"/>
      <c r="AN215" s="416"/>
      <c r="AO215" s="416"/>
      <c r="AP215" s="416"/>
      <c r="AQ215" s="416"/>
      <c r="AR215" s="416"/>
      <c r="AS215" s="416"/>
      <c r="AT215" s="416"/>
      <c r="AU215" s="416"/>
      <c r="AV215" s="416"/>
      <c r="AW215" s="416"/>
      <c r="AX215" s="416"/>
      <c r="AY215" s="416"/>
      <c r="AZ215" s="416"/>
      <c r="BA215" s="416"/>
      <c r="BB215" s="416"/>
      <c r="BC215" s="416"/>
      <c r="BD215" s="416"/>
      <c r="BE215" s="416"/>
      <c r="BF215" s="416"/>
      <c r="BG215" s="416"/>
      <c r="BH215" s="416"/>
      <c r="BI215" s="416"/>
      <c r="BJ215" s="416"/>
      <c r="BK215" s="416"/>
      <c r="BL215" s="416"/>
      <c r="BM215" s="416"/>
      <c r="BN215" s="416"/>
    </row>
    <row r="216" spans="1:66" s="3" customFormat="1" ht="30" customHeight="1">
      <c r="A216" s="90">
        <v>19023</v>
      </c>
      <c r="B216" s="48" t="s">
        <v>461</v>
      </c>
      <c r="C216" s="45">
        <v>11499394</v>
      </c>
      <c r="D216" s="30">
        <v>0</v>
      </c>
      <c r="E216" s="30">
        <v>0</v>
      </c>
      <c r="F216" s="33">
        <v>11499394</v>
      </c>
      <c r="G216" s="34">
        <v>1966550</v>
      </c>
      <c r="H216" s="27">
        <v>6364181</v>
      </c>
      <c r="I216" s="29">
        <v>8330731</v>
      </c>
      <c r="J216" s="396">
        <v>-3168663</v>
      </c>
      <c r="K216" s="448"/>
      <c r="L216" s="35">
        <v>252</v>
      </c>
      <c r="M216" s="27">
        <v>10543</v>
      </c>
      <c r="N216" s="27">
        <v>149449</v>
      </c>
      <c r="O216" s="33">
        <v>126.69</v>
      </c>
      <c r="P216" s="35">
        <f t="shared" si="12"/>
        <v>12574.059523809523</v>
      </c>
      <c r="Q216" s="27">
        <f t="shared" si="13"/>
        <v>300.54661860950392</v>
      </c>
      <c r="R216" s="27">
        <f t="shared" si="14"/>
        <v>21.202303126819182</v>
      </c>
      <c r="S216" s="33">
        <f t="shared" si="15"/>
        <v>25011.153208619464</v>
      </c>
      <c r="T216" s="416"/>
      <c r="U216" s="433">
        <v>0</v>
      </c>
      <c r="V216" s="416"/>
      <c r="W216" s="416"/>
      <c r="X216" s="416"/>
      <c r="Y216" s="416"/>
      <c r="Z216" s="416"/>
      <c r="AA216" s="416"/>
      <c r="AB216" s="416"/>
      <c r="AC216" s="416"/>
      <c r="AD216" s="416"/>
      <c r="AE216" s="416"/>
      <c r="AF216" s="416"/>
      <c r="AG216" s="416"/>
      <c r="AH216" s="416"/>
      <c r="AI216" s="416"/>
      <c r="AJ216" s="416"/>
      <c r="AK216" s="416"/>
      <c r="AL216" s="416"/>
      <c r="AM216" s="416"/>
      <c r="AN216" s="416"/>
      <c r="AO216" s="416"/>
      <c r="AP216" s="416"/>
      <c r="AQ216" s="416"/>
      <c r="AR216" s="416"/>
      <c r="AS216" s="416"/>
      <c r="AT216" s="416"/>
      <c r="AU216" s="416"/>
      <c r="AV216" s="416"/>
      <c r="AW216" s="416"/>
      <c r="AX216" s="416"/>
      <c r="AY216" s="416"/>
      <c r="AZ216" s="416"/>
      <c r="BA216" s="416"/>
      <c r="BB216" s="416"/>
      <c r="BC216" s="416"/>
      <c r="BD216" s="416"/>
      <c r="BE216" s="416"/>
      <c r="BF216" s="416"/>
      <c r="BG216" s="416"/>
      <c r="BH216" s="416"/>
      <c r="BI216" s="416"/>
      <c r="BJ216" s="416"/>
      <c r="BK216" s="416"/>
      <c r="BL216" s="416"/>
      <c r="BM216" s="416"/>
      <c r="BN216" s="416"/>
    </row>
    <row r="217" spans="1:66" s="3" customFormat="1" ht="30" customHeight="1">
      <c r="A217" s="90">
        <v>18004</v>
      </c>
      <c r="B217" s="48" t="s">
        <v>112</v>
      </c>
      <c r="C217" s="45">
        <v>10380020</v>
      </c>
      <c r="D217" s="30">
        <v>0</v>
      </c>
      <c r="E217" s="30">
        <v>0</v>
      </c>
      <c r="F217" s="33">
        <v>10380020</v>
      </c>
      <c r="G217" s="34">
        <v>0</v>
      </c>
      <c r="H217" s="27">
        <v>0</v>
      </c>
      <c r="I217" s="29">
        <v>0</v>
      </c>
      <c r="J217" s="396">
        <v>-10380020</v>
      </c>
      <c r="K217" s="448"/>
      <c r="L217" s="35">
        <v>243</v>
      </c>
      <c r="M217" s="27">
        <v>8814</v>
      </c>
      <c r="N217" s="27">
        <v>149449</v>
      </c>
      <c r="O217" s="33">
        <v>127</v>
      </c>
      <c r="P217" s="35">
        <f t="shared" si="12"/>
        <v>42716.1316872428</v>
      </c>
      <c r="Q217" s="27">
        <f t="shared" si="13"/>
        <v>1177.6741547538008</v>
      </c>
      <c r="R217" s="27">
        <f t="shared" si="14"/>
        <v>69.455265675916195</v>
      </c>
      <c r="S217" s="33">
        <f t="shared" si="15"/>
        <v>81732.440944881891</v>
      </c>
      <c r="T217" s="416"/>
      <c r="U217" s="433">
        <v>0</v>
      </c>
      <c r="V217" s="416"/>
      <c r="W217" s="416"/>
      <c r="X217" s="416"/>
      <c r="Y217" s="416"/>
      <c r="Z217" s="416"/>
      <c r="AA217" s="416"/>
      <c r="AB217" s="416"/>
      <c r="AC217" s="416"/>
      <c r="AD217" s="416"/>
      <c r="AE217" s="416"/>
      <c r="AF217" s="416"/>
      <c r="AG217" s="416"/>
      <c r="AH217" s="416"/>
      <c r="AI217" s="416"/>
      <c r="AJ217" s="416"/>
      <c r="AK217" s="416"/>
      <c r="AL217" s="416"/>
      <c r="AM217" s="416"/>
      <c r="AN217" s="416"/>
      <c r="AO217" s="416"/>
      <c r="AP217" s="416"/>
      <c r="AQ217" s="416"/>
      <c r="AR217" s="416"/>
      <c r="AS217" s="416"/>
      <c r="AT217" s="416"/>
      <c r="AU217" s="416"/>
      <c r="AV217" s="416"/>
      <c r="AW217" s="416"/>
      <c r="AX217" s="416"/>
      <c r="AY217" s="416"/>
      <c r="AZ217" s="416"/>
      <c r="BA217" s="416"/>
      <c r="BB217" s="416"/>
      <c r="BC217" s="416"/>
      <c r="BD217" s="416"/>
      <c r="BE217" s="416"/>
      <c r="BF217" s="416"/>
      <c r="BG217" s="416"/>
      <c r="BH217" s="416"/>
      <c r="BI217" s="416"/>
      <c r="BJ217" s="416"/>
      <c r="BK217" s="416"/>
      <c r="BL217" s="416"/>
      <c r="BM217" s="416"/>
      <c r="BN217" s="416"/>
    </row>
    <row r="218" spans="1:66" s="3" customFormat="1" ht="30" customHeight="1">
      <c r="A218" s="90">
        <v>19015</v>
      </c>
      <c r="B218" s="48" t="s">
        <v>462</v>
      </c>
      <c r="C218" s="45">
        <v>0</v>
      </c>
      <c r="D218" s="30">
        <v>0</v>
      </c>
      <c r="E218" s="30">
        <v>0</v>
      </c>
      <c r="F218" s="33">
        <v>0</v>
      </c>
      <c r="G218" s="34">
        <v>0</v>
      </c>
      <c r="H218" s="27">
        <v>0</v>
      </c>
      <c r="I218" s="29">
        <v>0</v>
      </c>
      <c r="J218" s="396" t="s">
        <v>1742</v>
      </c>
      <c r="K218" s="448"/>
      <c r="L218" s="35">
        <v>195</v>
      </c>
      <c r="M218" s="27">
        <v>11271</v>
      </c>
      <c r="N218" s="27">
        <v>149449</v>
      </c>
      <c r="O218" s="33">
        <v>126</v>
      </c>
      <c r="P218" s="35"/>
      <c r="Q218" s="27"/>
      <c r="R218" s="27"/>
      <c r="S218" s="33"/>
      <c r="T218" s="416"/>
      <c r="U218" s="433"/>
      <c r="V218" s="416"/>
      <c r="W218" s="416"/>
      <c r="X218" s="416"/>
      <c r="Y218" s="416"/>
      <c r="Z218" s="416"/>
      <c r="AA218" s="416"/>
      <c r="AB218" s="416"/>
      <c r="AC218" s="416"/>
      <c r="AD218" s="416"/>
      <c r="AE218" s="416"/>
      <c r="AF218" s="416"/>
      <c r="AG218" s="416"/>
      <c r="AH218" s="416"/>
      <c r="AI218" s="416"/>
      <c r="AJ218" s="416"/>
      <c r="AK218" s="416"/>
      <c r="AL218" s="416"/>
      <c r="AM218" s="416"/>
      <c r="AN218" s="416"/>
      <c r="AO218" s="416"/>
      <c r="AP218" s="416"/>
      <c r="AQ218" s="416"/>
      <c r="AR218" s="416"/>
      <c r="AS218" s="416"/>
      <c r="AT218" s="416"/>
      <c r="AU218" s="416"/>
      <c r="AV218" s="416"/>
      <c r="AW218" s="416"/>
      <c r="AX218" s="416"/>
      <c r="AY218" s="416"/>
      <c r="AZ218" s="416"/>
      <c r="BA218" s="416"/>
      <c r="BB218" s="416"/>
      <c r="BC218" s="416"/>
      <c r="BD218" s="416"/>
      <c r="BE218" s="416"/>
      <c r="BF218" s="416"/>
      <c r="BG218" s="416"/>
      <c r="BH218" s="416"/>
      <c r="BI218" s="416"/>
      <c r="BJ218" s="416"/>
      <c r="BK218" s="416"/>
      <c r="BL218" s="416"/>
      <c r="BM218" s="416"/>
      <c r="BN218" s="416"/>
    </row>
    <row r="219" spans="1:66" s="3" customFormat="1" ht="30" customHeight="1">
      <c r="A219" s="90">
        <v>19014</v>
      </c>
      <c r="B219" s="48" t="s">
        <v>463</v>
      </c>
      <c r="C219" s="45">
        <v>33935490</v>
      </c>
      <c r="D219" s="30">
        <v>0</v>
      </c>
      <c r="E219" s="30">
        <v>0</v>
      </c>
      <c r="F219" s="33">
        <v>33935490</v>
      </c>
      <c r="G219" s="34">
        <v>5202000</v>
      </c>
      <c r="H219" s="27">
        <v>22623660</v>
      </c>
      <c r="I219" s="29">
        <v>27825660</v>
      </c>
      <c r="J219" s="396">
        <v>-6109830</v>
      </c>
      <c r="K219" s="448"/>
      <c r="L219" s="35">
        <v>195</v>
      </c>
      <c r="M219" s="27">
        <v>11271</v>
      </c>
      <c r="N219" s="27">
        <v>149449</v>
      </c>
      <c r="O219" s="33">
        <v>123</v>
      </c>
      <c r="P219" s="35">
        <f t="shared" si="12"/>
        <v>31332.461538461539</v>
      </c>
      <c r="Q219" s="27">
        <f t="shared" si="13"/>
        <v>542.08410966196436</v>
      </c>
      <c r="R219" s="27">
        <f t="shared" si="14"/>
        <v>40.882374589324783</v>
      </c>
      <c r="S219" s="33">
        <f t="shared" si="15"/>
        <v>49673.414634146342</v>
      </c>
      <c r="T219" s="416"/>
      <c r="U219" s="433">
        <v>0</v>
      </c>
      <c r="V219" s="416"/>
      <c r="W219" s="416"/>
      <c r="X219" s="416"/>
      <c r="Y219" s="416"/>
      <c r="Z219" s="416"/>
      <c r="AA219" s="416"/>
      <c r="AB219" s="416"/>
      <c r="AC219" s="416"/>
      <c r="AD219" s="416"/>
      <c r="AE219" s="416"/>
      <c r="AF219" s="416"/>
      <c r="AG219" s="416"/>
      <c r="AH219" s="416"/>
      <c r="AI219" s="416"/>
      <c r="AJ219" s="416"/>
      <c r="AK219" s="416"/>
      <c r="AL219" s="416"/>
      <c r="AM219" s="416"/>
      <c r="AN219" s="416"/>
      <c r="AO219" s="416"/>
      <c r="AP219" s="416"/>
      <c r="AQ219" s="416"/>
      <c r="AR219" s="416"/>
      <c r="AS219" s="416"/>
      <c r="AT219" s="416"/>
      <c r="AU219" s="416"/>
      <c r="AV219" s="416"/>
      <c r="AW219" s="416"/>
      <c r="AX219" s="416"/>
      <c r="AY219" s="416"/>
      <c r="AZ219" s="416"/>
      <c r="BA219" s="416"/>
      <c r="BB219" s="416"/>
      <c r="BC219" s="416"/>
      <c r="BD219" s="416"/>
      <c r="BE219" s="416"/>
      <c r="BF219" s="416"/>
      <c r="BG219" s="416"/>
      <c r="BH219" s="416"/>
      <c r="BI219" s="416"/>
      <c r="BJ219" s="416"/>
      <c r="BK219" s="416"/>
      <c r="BL219" s="416"/>
      <c r="BM219" s="416"/>
      <c r="BN219" s="416"/>
    </row>
    <row r="220" spans="1:66" s="3" customFormat="1" ht="30" customHeight="1">
      <c r="A220" s="90">
        <v>19042</v>
      </c>
      <c r="B220" s="48" t="s">
        <v>464</v>
      </c>
      <c r="C220" s="45">
        <v>0</v>
      </c>
      <c r="D220" s="30">
        <v>0</v>
      </c>
      <c r="E220" s="30">
        <v>0</v>
      </c>
      <c r="F220" s="33">
        <v>0</v>
      </c>
      <c r="G220" s="34">
        <v>0</v>
      </c>
      <c r="H220" s="27">
        <v>0</v>
      </c>
      <c r="I220" s="29">
        <v>0</v>
      </c>
      <c r="J220" s="396" t="s">
        <v>1741</v>
      </c>
      <c r="K220" s="448"/>
      <c r="L220" s="35">
        <v>287</v>
      </c>
      <c r="M220" s="27" t="s">
        <v>1542</v>
      </c>
      <c r="N220" s="27">
        <v>149449</v>
      </c>
      <c r="O220" s="33">
        <v>117</v>
      </c>
      <c r="P220" s="35"/>
      <c r="Q220" s="27"/>
      <c r="R220" s="27"/>
      <c r="S220" s="33"/>
      <c r="T220" s="416"/>
      <c r="U220" s="433"/>
      <c r="V220" s="416"/>
      <c r="W220" s="416"/>
      <c r="X220" s="416"/>
      <c r="Y220" s="416"/>
      <c r="Z220" s="416"/>
      <c r="AA220" s="416"/>
      <c r="AB220" s="416"/>
      <c r="AC220" s="416"/>
      <c r="AD220" s="416"/>
      <c r="AE220" s="416"/>
      <c r="AF220" s="416"/>
      <c r="AG220" s="416"/>
      <c r="AH220" s="416"/>
      <c r="AI220" s="416"/>
      <c r="AJ220" s="416"/>
      <c r="AK220" s="416"/>
      <c r="AL220" s="416"/>
      <c r="AM220" s="416"/>
      <c r="AN220" s="416"/>
      <c r="AO220" s="416"/>
      <c r="AP220" s="416"/>
      <c r="AQ220" s="416"/>
      <c r="AR220" s="416"/>
      <c r="AS220" s="416"/>
      <c r="AT220" s="416"/>
      <c r="AU220" s="416"/>
      <c r="AV220" s="416"/>
      <c r="AW220" s="416"/>
      <c r="AX220" s="416"/>
      <c r="AY220" s="416"/>
      <c r="AZ220" s="416"/>
      <c r="BA220" s="416"/>
      <c r="BB220" s="416"/>
      <c r="BC220" s="416"/>
      <c r="BD220" s="416"/>
      <c r="BE220" s="416"/>
      <c r="BF220" s="416"/>
      <c r="BG220" s="416"/>
      <c r="BH220" s="416"/>
      <c r="BI220" s="416"/>
      <c r="BJ220" s="416"/>
      <c r="BK220" s="416"/>
      <c r="BL220" s="416"/>
      <c r="BM220" s="416"/>
      <c r="BN220" s="416"/>
    </row>
    <row r="221" spans="1:66" s="3" customFormat="1" ht="30" customHeight="1">
      <c r="A221" s="90">
        <v>19036</v>
      </c>
      <c r="B221" s="48" t="s">
        <v>63</v>
      </c>
      <c r="C221" s="45">
        <v>8676154</v>
      </c>
      <c r="D221" s="30">
        <v>0</v>
      </c>
      <c r="E221" s="30">
        <v>258681.81818181818</v>
      </c>
      <c r="F221" s="33">
        <v>8934835.8181818184</v>
      </c>
      <c r="G221" s="34">
        <v>1565000</v>
      </c>
      <c r="H221" s="27">
        <v>4831720.666666667</v>
      </c>
      <c r="I221" s="29">
        <v>6396720.666666667</v>
      </c>
      <c r="J221" s="396">
        <v>-2538115.1515151514</v>
      </c>
      <c r="K221" s="448"/>
      <c r="L221" s="35">
        <v>251</v>
      </c>
      <c r="M221" s="27">
        <v>7808</v>
      </c>
      <c r="N221" s="27">
        <v>149449</v>
      </c>
      <c r="O221" s="33">
        <v>111.79</v>
      </c>
      <c r="P221" s="35">
        <f t="shared" si="12"/>
        <v>10112.012555837257</v>
      </c>
      <c r="Q221" s="27">
        <f t="shared" si="13"/>
        <v>325.06597739692</v>
      </c>
      <c r="R221" s="27">
        <f t="shared" si="14"/>
        <v>16.983152456792293</v>
      </c>
      <c r="S221" s="33">
        <f t="shared" si="15"/>
        <v>22704.313011138307</v>
      </c>
      <c r="T221" s="416"/>
      <c r="U221" s="433">
        <v>0</v>
      </c>
      <c r="V221" s="416"/>
      <c r="W221" s="416"/>
      <c r="X221" s="416"/>
      <c r="Y221" s="416"/>
      <c r="Z221" s="416"/>
      <c r="AA221" s="416"/>
      <c r="AB221" s="416"/>
      <c r="AC221" s="416"/>
      <c r="AD221" s="416"/>
      <c r="AE221" s="416"/>
      <c r="AF221" s="416"/>
      <c r="AG221" s="416"/>
      <c r="AH221" s="416"/>
      <c r="AI221" s="416"/>
      <c r="AJ221" s="416"/>
      <c r="AK221" s="416"/>
      <c r="AL221" s="416"/>
      <c r="AM221" s="416"/>
      <c r="AN221" s="416"/>
      <c r="AO221" s="416"/>
      <c r="AP221" s="416"/>
      <c r="AQ221" s="416"/>
      <c r="AR221" s="416"/>
      <c r="AS221" s="416"/>
      <c r="AT221" s="416"/>
      <c r="AU221" s="416"/>
      <c r="AV221" s="416"/>
      <c r="AW221" s="416"/>
      <c r="AX221" s="416"/>
      <c r="AY221" s="416"/>
      <c r="AZ221" s="416"/>
      <c r="BA221" s="416"/>
      <c r="BB221" s="416"/>
      <c r="BC221" s="416"/>
      <c r="BD221" s="416"/>
      <c r="BE221" s="416"/>
      <c r="BF221" s="416"/>
      <c r="BG221" s="416"/>
      <c r="BH221" s="416"/>
      <c r="BI221" s="416"/>
      <c r="BJ221" s="416"/>
      <c r="BK221" s="416"/>
      <c r="BL221" s="416"/>
      <c r="BM221" s="416"/>
      <c r="BN221" s="416"/>
    </row>
    <row r="222" spans="1:66" s="3" customFormat="1" ht="30" customHeight="1">
      <c r="A222" s="90">
        <v>19013</v>
      </c>
      <c r="B222" s="48" t="s">
        <v>465</v>
      </c>
      <c r="C222" s="45">
        <v>16983500</v>
      </c>
      <c r="D222" s="30">
        <v>2808000</v>
      </c>
      <c r="E222" s="30">
        <v>0</v>
      </c>
      <c r="F222" s="33">
        <v>19791500</v>
      </c>
      <c r="G222" s="34">
        <v>2457000</v>
      </c>
      <c r="H222" s="27">
        <v>11322333.333333334</v>
      </c>
      <c r="I222" s="29">
        <v>13779333.333333334</v>
      </c>
      <c r="J222" s="396">
        <v>-6012166.666666666</v>
      </c>
      <c r="K222" s="448"/>
      <c r="L222" s="35">
        <v>285</v>
      </c>
      <c r="M222" s="27">
        <v>7693</v>
      </c>
      <c r="N222" s="27">
        <v>149449</v>
      </c>
      <c r="O222" s="33">
        <v>104.31</v>
      </c>
      <c r="P222" s="35">
        <f t="shared" si="12"/>
        <v>21095.3216374269</v>
      </c>
      <c r="Q222" s="27">
        <f t="shared" si="13"/>
        <v>781.51133064690839</v>
      </c>
      <c r="R222" s="27">
        <f t="shared" si="14"/>
        <v>40.228885216138387</v>
      </c>
      <c r="S222" s="33">
        <f t="shared" si="15"/>
        <v>57637.490812641794</v>
      </c>
      <c r="T222" s="416"/>
      <c r="U222" s="433">
        <v>0</v>
      </c>
      <c r="V222" s="416"/>
      <c r="W222" s="416"/>
      <c r="X222" s="416"/>
      <c r="Y222" s="416"/>
      <c r="Z222" s="416"/>
      <c r="AA222" s="416"/>
      <c r="AB222" s="416"/>
      <c r="AC222" s="416"/>
      <c r="AD222" s="416"/>
      <c r="AE222" s="416"/>
      <c r="AF222" s="416"/>
      <c r="AG222" s="416"/>
      <c r="AH222" s="416"/>
      <c r="AI222" s="416"/>
      <c r="AJ222" s="416"/>
      <c r="AK222" s="416"/>
      <c r="AL222" s="416"/>
      <c r="AM222" s="416"/>
      <c r="AN222" s="416"/>
      <c r="AO222" s="416"/>
      <c r="AP222" s="416"/>
      <c r="AQ222" s="416"/>
      <c r="AR222" s="416"/>
      <c r="AS222" s="416"/>
      <c r="AT222" s="416"/>
      <c r="AU222" s="416"/>
      <c r="AV222" s="416"/>
      <c r="AW222" s="416"/>
      <c r="AX222" s="416"/>
      <c r="AY222" s="416"/>
      <c r="AZ222" s="416"/>
      <c r="BA222" s="416"/>
      <c r="BB222" s="416"/>
      <c r="BC222" s="416"/>
      <c r="BD222" s="416"/>
      <c r="BE222" s="416"/>
      <c r="BF222" s="416"/>
      <c r="BG222" s="416"/>
      <c r="BH222" s="416"/>
      <c r="BI222" s="416"/>
      <c r="BJ222" s="416"/>
      <c r="BK222" s="416"/>
      <c r="BL222" s="416"/>
      <c r="BM222" s="416"/>
      <c r="BN222" s="416"/>
    </row>
    <row r="223" spans="1:66" s="3" customFormat="1" ht="30" customHeight="1">
      <c r="A223" s="90">
        <v>19032</v>
      </c>
      <c r="B223" s="48" t="s">
        <v>66</v>
      </c>
      <c r="C223" s="45">
        <v>19872348</v>
      </c>
      <c r="D223" s="30">
        <v>0</v>
      </c>
      <c r="E223" s="30">
        <v>0</v>
      </c>
      <c r="F223" s="33">
        <v>19872348</v>
      </c>
      <c r="G223" s="34">
        <v>3560900</v>
      </c>
      <c r="H223" s="27">
        <v>10939601</v>
      </c>
      <c r="I223" s="29">
        <v>14500501</v>
      </c>
      <c r="J223" s="396">
        <v>-5371847</v>
      </c>
      <c r="K223" s="448"/>
      <c r="L223" s="35">
        <v>255</v>
      </c>
      <c r="M223" s="27">
        <v>20960</v>
      </c>
      <c r="N223" s="27">
        <v>149449</v>
      </c>
      <c r="O223" s="33">
        <v>98</v>
      </c>
      <c r="P223" s="35">
        <f t="shared" si="12"/>
        <v>21066.066666666666</v>
      </c>
      <c r="Q223" s="27">
        <f t="shared" si="13"/>
        <v>256.29041030534353</v>
      </c>
      <c r="R223" s="27">
        <f t="shared" si="14"/>
        <v>35.944348908323242</v>
      </c>
      <c r="S223" s="33">
        <f t="shared" si="15"/>
        <v>54814.765306122448</v>
      </c>
      <c r="T223" s="416"/>
      <c r="U223" s="433">
        <v>0</v>
      </c>
      <c r="V223" s="416"/>
      <c r="W223" s="416"/>
      <c r="X223" s="416"/>
      <c r="Y223" s="416"/>
      <c r="Z223" s="416"/>
      <c r="AA223" s="416"/>
      <c r="AB223" s="416"/>
      <c r="AC223" s="416"/>
      <c r="AD223" s="416"/>
      <c r="AE223" s="416"/>
      <c r="AF223" s="416"/>
      <c r="AG223" s="416"/>
      <c r="AH223" s="416"/>
      <c r="AI223" s="416"/>
      <c r="AJ223" s="416"/>
      <c r="AK223" s="416"/>
      <c r="AL223" s="416"/>
      <c r="AM223" s="416"/>
      <c r="AN223" s="416"/>
      <c r="AO223" s="416"/>
      <c r="AP223" s="416"/>
      <c r="AQ223" s="416"/>
      <c r="AR223" s="416"/>
      <c r="AS223" s="416"/>
      <c r="AT223" s="416"/>
      <c r="AU223" s="416"/>
      <c r="AV223" s="416"/>
      <c r="AW223" s="416"/>
      <c r="AX223" s="416"/>
      <c r="AY223" s="416"/>
      <c r="AZ223" s="416"/>
      <c r="BA223" s="416"/>
      <c r="BB223" s="416"/>
      <c r="BC223" s="416"/>
      <c r="BD223" s="416"/>
      <c r="BE223" s="416"/>
      <c r="BF223" s="416"/>
      <c r="BG223" s="416"/>
      <c r="BH223" s="416"/>
      <c r="BI223" s="416"/>
      <c r="BJ223" s="416"/>
      <c r="BK223" s="416"/>
      <c r="BL223" s="416"/>
      <c r="BM223" s="416"/>
      <c r="BN223" s="416"/>
    </row>
    <row r="224" spans="1:66" s="3" customFormat="1" ht="30" customHeight="1">
      <c r="A224" s="90">
        <v>19043</v>
      </c>
      <c r="B224" s="48" t="s">
        <v>1743</v>
      </c>
      <c r="C224" s="45">
        <v>0</v>
      </c>
      <c r="D224" s="30">
        <v>0</v>
      </c>
      <c r="E224" s="30">
        <v>0</v>
      </c>
      <c r="F224" s="33">
        <v>0</v>
      </c>
      <c r="G224" s="34">
        <v>0</v>
      </c>
      <c r="H224" s="27">
        <v>0</v>
      </c>
      <c r="I224" s="29">
        <v>0</v>
      </c>
      <c r="J224" s="396" t="s">
        <v>1744</v>
      </c>
      <c r="K224" s="448"/>
      <c r="L224" s="35">
        <v>259</v>
      </c>
      <c r="M224" s="27" t="s">
        <v>71</v>
      </c>
      <c r="N224" s="27">
        <v>149449</v>
      </c>
      <c r="O224" s="33">
        <v>67</v>
      </c>
      <c r="P224" s="35"/>
      <c r="Q224" s="27"/>
      <c r="R224" s="27"/>
      <c r="S224" s="33"/>
      <c r="T224" s="416"/>
      <c r="U224" s="433"/>
      <c r="V224" s="416"/>
      <c r="W224" s="416"/>
      <c r="X224" s="416"/>
      <c r="Y224" s="416"/>
      <c r="Z224" s="416"/>
      <c r="AA224" s="416"/>
      <c r="AB224" s="416"/>
      <c r="AC224" s="416"/>
      <c r="AD224" s="416"/>
      <c r="AE224" s="416"/>
      <c r="AF224" s="416"/>
      <c r="AG224" s="416"/>
      <c r="AH224" s="416"/>
      <c r="AI224" s="416"/>
      <c r="AJ224" s="416"/>
      <c r="AK224" s="416"/>
      <c r="AL224" s="416"/>
      <c r="AM224" s="416"/>
      <c r="AN224" s="416"/>
      <c r="AO224" s="416"/>
      <c r="AP224" s="416"/>
      <c r="AQ224" s="416"/>
      <c r="AR224" s="416"/>
      <c r="AS224" s="416"/>
      <c r="AT224" s="416"/>
      <c r="AU224" s="416"/>
      <c r="AV224" s="416"/>
      <c r="AW224" s="416"/>
      <c r="AX224" s="416"/>
      <c r="AY224" s="416"/>
      <c r="AZ224" s="416"/>
      <c r="BA224" s="416"/>
      <c r="BB224" s="416"/>
      <c r="BC224" s="416"/>
      <c r="BD224" s="416"/>
      <c r="BE224" s="416"/>
      <c r="BF224" s="416"/>
      <c r="BG224" s="416"/>
      <c r="BH224" s="416"/>
      <c r="BI224" s="416"/>
      <c r="BJ224" s="416"/>
      <c r="BK224" s="416"/>
      <c r="BL224" s="416"/>
      <c r="BM224" s="416"/>
      <c r="BN224" s="416"/>
    </row>
    <row r="225" spans="1:66" s="3" customFormat="1" ht="30" customHeight="1">
      <c r="A225" s="90">
        <v>19031</v>
      </c>
      <c r="B225" s="48" t="s">
        <v>67</v>
      </c>
      <c r="C225" s="45">
        <v>17228908</v>
      </c>
      <c r="D225" s="30">
        <v>0</v>
      </c>
      <c r="E225" s="30">
        <v>0</v>
      </c>
      <c r="F225" s="33">
        <v>17228908</v>
      </c>
      <c r="G225" s="34">
        <v>2000900</v>
      </c>
      <c r="H225" s="27">
        <v>10276975</v>
      </c>
      <c r="I225" s="29">
        <v>12277875</v>
      </c>
      <c r="J225" s="396">
        <v>-4951033</v>
      </c>
      <c r="K225" s="448"/>
      <c r="L225" s="35">
        <v>251</v>
      </c>
      <c r="M225" s="27">
        <v>11683</v>
      </c>
      <c r="N225" s="27">
        <v>149449</v>
      </c>
      <c r="O225" s="33">
        <v>86.4</v>
      </c>
      <c r="P225" s="35">
        <f t="shared" si="12"/>
        <v>19725.231075697211</v>
      </c>
      <c r="Q225" s="27">
        <f t="shared" si="13"/>
        <v>423.78096379354616</v>
      </c>
      <c r="R225" s="27">
        <f t="shared" si="14"/>
        <v>33.128578980120309</v>
      </c>
      <c r="S225" s="33">
        <f t="shared" si="15"/>
        <v>57303.622685185182</v>
      </c>
      <c r="T225" s="416"/>
      <c r="U225" s="433">
        <v>0</v>
      </c>
      <c r="V225" s="416"/>
      <c r="W225" s="416"/>
      <c r="X225" s="416"/>
      <c r="Y225" s="416"/>
      <c r="Z225" s="416"/>
      <c r="AA225" s="416"/>
      <c r="AB225" s="416"/>
      <c r="AC225" s="416"/>
      <c r="AD225" s="416"/>
      <c r="AE225" s="416"/>
      <c r="AF225" s="416"/>
      <c r="AG225" s="416"/>
      <c r="AH225" s="416"/>
      <c r="AI225" s="416"/>
      <c r="AJ225" s="416"/>
      <c r="AK225" s="416"/>
      <c r="AL225" s="416"/>
      <c r="AM225" s="416"/>
      <c r="AN225" s="416"/>
      <c r="AO225" s="416"/>
      <c r="AP225" s="416"/>
      <c r="AQ225" s="416"/>
      <c r="AR225" s="416"/>
      <c r="AS225" s="416"/>
      <c r="AT225" s="416"/>
      <c r="AU225" s="416"/>
      <c r="AV225" s="416"/>
      <c r="AW225" s="416"/>
      <c r="AX225" s="416"/>
      <c r="AY225" s="416"/>
      <c r="AZ225" s="416"/>
      <c r="BA225" s="416"/>
      <c r="BB225" s="416"/>
      <c r="BC225" s="416"/>
      <c r="BD225" s="416"/>
      <c r="BE225" s="416"/>
      <c r="BF225" s="416"/>
      <c r="BG225" s="416"/>
      <c r="BH225" s="416"/>
      <c r="BI225" s="416"/>
      <c r="BJ225" s="416"/>
      <c r="BK225" s="416"/>
      <c r="BL225" s="416"/>
      <c r="BM225" s="416"/>
      <c r="BN225" s="416"/>
    </row>
    <row r="226" spans="1:66" s="3" customFormat="1" ht="30" customHeight="1">
      <c r="A226" s="90">
        <v>18006</v>
      </c>
      <c r="B226" s="48" t="s">
        <v>111</v>
      </c>
      <c r="C226" s="45">
        <v>16764040</v>
      </c>
      <c r="D226" s="30">
        <v>0</v>
      </c>
      <c r="E226" s="30">
        <v>0</v>
      </c>
      <c r="F226" s="33">
        <v>16764040</v>
      </c>
      <c r="G226" s="34">
        <v>0</v>
      </c>
      <c r="H226" s="27">
        <v>0</v>
      </c>
      <c r="I226" s="29">
        <v>0</v>
      </c>
      <c r="J226" s="396">
        <v>-16764040</v>
      </c>
      <c r="K226" s="448"/>
      <c r="L226" s="35">
        <v>292</v>
      </c>
      <c r="M226" s="27">
        <v>4648</v>
      </c>
      <c r="N226" s="27">
        <v>149449</v>
      </c>
      <c r="O226" s="33">
        <v>85</v>
      </c>
      <c r="P226" s="35">
        <f t="shared" si="12"/>
        <v>57411.095890410958</v>
      </c>
      <c r="Q226" s="27">
        <f t="shared" si="13"/>
        <v>3606.7211703958692</v>
      </c>
      <c r="R226" s="27">
        <f t="shared" si="14"/>
        <v>112.17231296295057</v>
      </c>
      <c r="S226" s="33">
        <f t="shared" si="15"/>
        <v>197224</v>
      </c>
      <c r="T226" s="416"/>
      <c r="U226" s="433">
        <v>0</v>
      </c>
      <c r="V226" s="416"/>
      <c r="W226" s="416"/>
      <c r="X226" s="416"/>
      <c r="Y226" s="416"/>
      <c r="Z226" s="416"/>
      <c r="AA226" s="416"/>
      <c r="AB226" s="416"/>
      <c r="AC226" s="416"/>
      <c r="AD226" s="416"/>
      <c r="AE226" s="416"/>
      <c r="AF226" s="416"/>
      <c r="AG226" s="416"/>
      <c r="AH226" s="416"/>
      <c r="AI226" s="416"/>
      <c r="AJ226" s="416"/>
      <c r="AK226" s="416"/>
      <c r="AL226" s="416"/>
      <c r="AM226" s="416"/>
      <c r="AN226" s="416"/>
      <c r="AO226" s="416"/>
      <c r="AP226" s="416"/>
      <c r="AQ226" s="416"/>
      <c r="AR226" s="416"/>
      <c r="AS226" s="416"/>
      <c r="AT226" s="416"/>
      <c r="AU226" s="416"/>
      <c r="AV226" s="416"/>
      <c r="AW226" s="416"/>
      <c r="AX226" s="416"/>
      <c r="AY226" s="416"/>
      <c r="AZ226" s="416"/>
      <c r="BA226" s="416"/>
      <c r="BB226" s="416"/>
      <c r="BC226" s="416"/>
      <c r="BD226" s="416"/>
      <c r="BE226" s="416"/>
      <c r="BF226" s="416"/>
      <c r="BG226" s="416"/>
      <c r="BH226" s="416"/>
      <c r="BI226" s="416"/>
      <c r="BJ226" s="416"/>
      <c r="BK226" s="416"/>
      <c r="BL226" s="416"/>
      <c r="BM226" s="416"/>
      <c r="BN226" s="416"/>
    </row>
    <row r="227" spans="1:66" s="3" customFormat="1" ht="30" customHeight="1">
      <c r="A227" s="90">
        <v>19030</v>
      </c>
      <c r="B227" s="48" t="s">
        <v>68</v>
      </c>
      <c r="C227" s="45">
        <v>17579208</v>
      </c>
      <c r="D227" s="30">
        <v>0</v>
      </c>
      <c r="E227" s="30">
        <v>0</v>
      </c>
      <c r="F227" s="33">
        <v>17579208</v>
      </c>
      <c r="G227" s="34">
        <v>2442350</v>
      </c>
      <c r="H227" s="27">
        <v>10189441</v>
      </c>
      <c r="I227" s="29">
        <v>12631791</v>
      </c>
      <c r="J227" s="396">
        <v>-4947417</v>
      </c>
      <c r="K227" s="448"/>
      <c r="L227" s="35">
        <v>253</v>
      </c>
      <c r="M227" s="27">
        <v>13240</v>
      </c>
      <c r="N227" s="27">
        <v>149449</v>
      </c>
      <c r="O227" s="33">
        <v>75.87</v>
      </c>
      <c r="P227" s="35">
        <f t="shared" si="12"/>
        <v>19555.00790513834</v>
      </c>
      <c r="Q227" s="27">
        <f t="shared" si="13"/>
        <v>373.67197885196373</v>
      </c>
      <c r="R227" s="27">
        <f t="shared" si="14"/>
        <v>33.104383435151789</v>
      </c>
      <c r="S227" s="33">
        <f t="shared" si="15"/>
        <v>65209.134045077102</v>
      </c>
      <c r="T227" s="416"/>
      <c r="U227" s="433">
        <v>0</v>
      </c>
      <c r="V227" s="416"/>
      <c r="W227" s="416"/>
      <c r="X227" s="416"/>
      <c r="Y227" s="416"/>
      <c r="Z227" s="416"/>
      <c r="AA227" s="416"/>
      <c r="AB227" s="416"/>
      <c r="AC227" s="416"/>
      <c r="AD227" s="416"/>
      <c r="AE227" s="416"/>
      <c r="AF227" s="416"/>
      <c r="AG227" s="416"/>
      <c r="AH227" s="416"/>
      <c r="AI227" s="416"/>
      <c r="AJ227" s="416"/>
      <c r="AK227" s="416"/>
      <c r="AL227" s="416"/>
      <c r="AM227" s="416"/>
      <c r="AN227" s="416"/>
      <c r="AO227" s="416"/>
      <c r="AP227" s="416"/>
      <c r="AQ227" s="416"/>
      <c r="AR227" s="416"/>
      <c r="AS227" s="416"/>
      <c r="AT227" s="416"/>
      <c r="AU227" s="416"/>
      <c r="AV227" s="416"/>
      <c r="AW227" s="416"/>
      <c r="AX227" s="416"/>
      <c r="AY227" s="416"/>
      <c r="AZ227" s="416"/>
      <c r="BA227" s="416"/>
      <c r="BB227" s="416"/>
      <c r="BC227" s="416"/>
      <c r="BD227" s="416"/>
      <c r="BE227" s="416"/>
      <c r="BF227" s="416"/>
      <c r="BG227" s="416"/>
      <c r="BH227" s="416"/>
      <c r="BI227" s="416"/>
      <c r="BJ227" s="416"/>
      <c r="BK227" s="416"/>
      <c r="BL227" s="416"/>
      <c r="BM227" s="416"/>
      <c r="BN227" s="416"/>
    </row>
    <row r="228" spans="1:66" s="3" customFormat="1" ht="30" customHeight="1">
      <c r="A228" s="90">
        <v>19044</v>
      </c>
      <c r="B228" s="48" t="s">
        <v>1745</v>
      </c>
      <c r="C228" s="45">
        <v>0</v>
      </c>
      <c r="D228" s="30">
        <v>0</v>
      </c>
      <c r="E228" s="30">
        <v>0</v>
      </c>
      <c r="F228" s="33">
        <v>0</v>
      </c>
      <c r="G228" s="34">
        <v>0</v>
      </c>
      <c r="H228" s="27">
        <v>0</v>
      </c>
      <c r="I228" s="29">
        <v>0</v>
      </c>
      <c r="J228" s="396">
        <v>0</v>
      </c>
      <c r="K228" s="448"/>
      <c r="L228" s="35"/>
      <c r="M228" s="27" t="s">
        <v>957</v>
      </c>
      <c r="N228" s="27">
        <v>149449</v>
      </c>
      <c r="O228" s="33">
        <v>75</v>
      </c>
      <c r="P228" s="35"/>
      <c r="Q228" s="27"/>
      <c r="R228" s="27">
        <f t="shared" si="14"/>
        <v>0</v>
      </c>
      <c r="S228" s="33">
        <f t="shared" si="15"/>
        <v>0</v>
      </c>
      <c r="T228" s="416"/>
      <c r="U228" s="433"/>
      <c r="V228" s="416"/>
      <c r="W228" s="416"/>
      <c r="X228" s="416"/>
      <c r="Y228" s="416"/>
      <c r="Z228" s="416"/>
      <c r="AA228" s="416"/>
      <c r="AB228" s="416"/>
      <c r="AC228" s="416"/>
      <c r="AD228" s="416"/>
      <c r="AE228" s="416"/>
      <c r="AF228" s="416"/>
      <c r="AG228" s="416"/>
      <c r="AH228" s="416"/>
      <c r="AI228" s="416"/>
      <c r="AJ228" s="416"/>
      <c r="AK228" s="416"/>
      <c r="AL228" s="416"/>
      <c r="AM228" s="416"/>
      <c r="AN228" s="416"/>
      <c r="AO228" s="416"/>
      <c r="AP228" s="416"/>
      <c r="AQ228" s="416"/>
      <c r="AR228" s="416"/>
      <c r="AS228" s="416"/>
      <c r="AT228" s="416"/>
      <c r="AU228" s="416"/>
      <c r="AV228" s="416"/>
      <c r="AW228" s="416"/>
      <c r="AX228" s="416"/>
      <c r="AY228" s="416"/>
      <c r="AZ228" s="416"/>
      <c r="BA228" s="416"/>
      <c r="BB228" s="416"/>
      <c r="BC228" s="416"/>
      <c r="BD228" s="416"/>
      <c r="BE228" s="416"/>
      <c r="BF228" s="416"/>
      <c r="BG228" s="416"/>
      <c r="BH228" s="416"/>
      <c r="BI228" s="416"/>
      <c r="BJ228" s="416"/>
      <c r="BK228" s="416"/>
      <c r="BL228" s="416"/>
      <c r="BM228" s="416"/>
      <c r="BN228" s="416"/>
    </row>
    <row r="229" spans="1:66" s="3" customFormat="1" ht="30" customHeight="1">
      <c r="A229" s="90">
        <v>18001</v>
      </c>
      <c r="B229" s="48" t="s">
        <v>115</v>
      </c>
      <c r="C229" s="45">
        <v>0</v>
      </c>
      <c r="D229" s="30">
        <v>192973</v>
      </c>
      <c r="E229" s="30">
        <v>526315.78947368416</v>
      </c>
      <c r="F229" s="33">
        <v>719288.78947368416</v>
      </c>
      <c r="G229" s="34">
        <v>0</v>
      </c>
      <c r="H229" s="27">
        <v>0</v>
      </c>
      <c r="I229" s="29">
        <v>0</v>
      </c>
      <c r="J229" s="396">
        <v>-719288.78947368416</v>
      </c>
      <c r="K229" s="448"/>
      <c r="L229" s="35"/>
      <c r="M229" s="27">
        <v>0</v>
      </c>
      <c r="N229" s="27">
        <v>149449</v>
      </c>
      <c r="O229" s="33">
        <v>72</v>
      </c>
      <c r="P229" s="35"/>
      <c r="Q229" s="27"/>
      <c r="R229" s="27">
        <f t="shared" si="14"/>
        <v>4.8129381225279806</v>
      </c>
      <c r="S229" s="33">
        <f t="shared" si="15"/>
        <v>9990.1220760233919</v>
      </c>
      <c r="T229" s="416"/>
      <c r="U229" s="433">
        <v>0</v>
      </c>
      <c r="V229" s="416"/>
      <c r="W229" s="416"/>
      <c r="X229" s="416"/>
      <c r="Y229" s="416"/>
      <c r="Z229" s="416"/>
      <c r="AA229" s="416"/>
      <c r="AB229" s="416"/>
      <c r="AC229" s="416"/>
      <c r="AD229" s="416"/>
      <c r="AE229" s="416"/>
      <c r="AF229" s="416"/>
      <c r="AG229" s="416"/>
      <c r="AH229" s="416"/>
      <c r="AI229" s="416"/>
      <c r="AJ229" s="416"/>
      <c r="AK229" s="416"/>
      <c r="AL229" s="416"/>
      <c r="AM229" s="416"/>
      <c r="AN229" s="416"/>
      <c r="AO229" s="416"/>
      <c r="AP229" s="416"/>
      <c r="AQ229" s="416"/>
      <c r="AR229" s="416"/>
      <c r="AS229" s="416"/>
      <c r="AT229" s="416"/>
      <c r="AU229" s="416"/>
      <c r="AV229" s="416"/>
      <c r="AW229" s="416"/>
      <c r="AX229" s="416"/>
      <c r="AY229" s="416"/>
      <c r="AZ229" s="416"/>
      <c r="BA229" s="416"/>
      <c r="BB229" s="416"/>
      <c r="BC229" s="416"/>
      <c r="BD229" s="416"/>
      <c r="BE229" s="416"/>
      <c r="BF229" s="416"/>
      <c r="BG229" s="416"/>
      <c r="BH229" s="416"/>
      <c r="BI229" s="416"/>
      <c r="BJ229" s="416"/>
      <c r="BK229" s="416"/>
      <c r="BL229" s="416"/>
      <c r="BM229" s="416"/>
      <c r="BN229" s="416"/>
    </row>
    <row r="230" spans="1:66" s="3" customFormat="1" ht="30" customHeight="1">
      <c r="A230" s="90">
        <v>19033</v>
      </c>
      <c r="B230" s="48" t="s">
        <v>1749</v>
      </c>
      <c r="C230" s="45">
        <v>0</v>
      </c>
      <c r="D230" s="30">
        <v>0</v>
      </c>
      <c r="E230" s="30">
        <v>0</v>
      </c>
      <c r="F230" s="33">
        <v>0</v>
      </c>
      <c r="G230" s="34">
        <v>0</v>
      </c>
      <c r="H230" s="27">
        <v>0</v>
      </c>
      <c r="I230" s="29">
        <v>0</v>
      </c>
      <c r="J230" s="396">
        <v>0</v>
      </c>
      <c r="K230" s="448"/>
      <c r="L230" s="35"/>
      <c r="M230" s="27">
        <v>0</v>
      </c>
      <c r="N230" s="27">
        <v>149449</v>
      </c>
      <c r="O230" s="33">
        <v>70.37</v>
      </c>
      <c r="P230" s="35"/>
      <c r="Q230" s="27"/>
      <c r="R230" s="27">
        <f t="shared" si="14"/>
        <v>0</v>
      </c>
      <c r="S230" s="33">
        <f t="shared" si="15"/>
        <v>0</v>
      </c>
      <c r="T230" s="416"/>
      <c r="U230" s="433"/>
      <c r="V230" s="416"/>
      <c r="W230" s="416"/>
      <c r="X230" s="416"/>
      <c r="Y230" s="416"/>
      <c r="Z230" s="416"/>
      <c r="AA230" s="416"/>
      <c r="AB230" s="416"/>
      <c r="AC230" s="416"/>
      <c r="AD230" s="416"/>
      <c r="AE230" s="416"/>
      <c r="AF230" s="416"/>
      <c r="AG230" s="416"/>
      <c r="AH230" s="416"/>
      <c r="AI230" s="416"/>
      <c r="AJ230" s="416"/>
      <c r="AK230" s="416"/>
      <c r="AL230" s="416"/>
      <c r="AM230" s="416"/>
      <c r="AN230" s="416"/>
      <c r="AO230" s="416"/>
      <c r="AP230" s="416"/>
      <c r="AQ230" s="416"/>
      <c r="AR230" s="416"/>
      <c r="AS230" s="416"/>
      <c r="AT230" s="416"/>
      <c r="AU230" s="416"/>
      <c r="AV230" s="416"/>
      <c r="AW230" s="416"/>
      <c r="AX230" s="416"/>
      <c r="AY230" s="416"/>
      <c r="AZ230" s="416"/>
      <c r="BA230" s="416"/>
      <c r="BB230" s="416"/>
      <c r="BC230" s="416"/>
      <c r="BD230" s="416"/>
      <c r="BE230" s="416"/>
      <c r="BF230" s="416"/>
      <c r="BG230" s="416"/>
      <c r="BH230" s="416"/>
      <c r="BI230" s="416"/>
      <c r="BJ230" s="416"/>
      <c r="BK230" s="416"/>
      <c r="BL230" s="416"/>
      <c r="BM230" s="416"/>
      <c r="BN230" s="416"/>
    </row>
    <row r="231" spans="1:66" s="3" customFormat="1" ht="30" customHeight="1">
      <c r="A231" s="90">
        <v>19021</v>
      </c>
      <c r="B231" s="48" t="s">
        <v>74</v>
      </c>
      <c r="C231" s="45">
        <v>17590908</v>
      </c>
      <c r="D231" s="30">
        <v>0</v>
      </c>
      <c r="E231" s="30">
        <v>0</v>
      </c>
      <c r="F231" s="33">
        <v>17590908</v>
      </c>
      <c r="G231" s="34">
        <v>2649640</v>
      </c>
      <c r="H231" s="27">
        <v>9962475</v>
      </c>
      <c r="I231" s="29">
        <v>12612115</v>
      </c>
      <c r="J231" s="396">
        <v>-4978793</v>
      </c>
      <c r="K231" s="448"/>
      <c r="L231" s="35">
        <v>273</v>
      </c>
      <c r="M231" s="27">
        <v>15453</v>
      </c>
      <c r="N231" s="27">
        <v>149449</v>
      </c>
      <c r="O231" s="33">
        <v>73</v>
      </c>
      <c r="P231" s="35">
        <f t="shared" si="12"/>
        <v>18237.336996336995</v>
      </c>
      <c r="Q231" s="27">
        <f t="shared" si="13"/>
        <v>322.18941305895294</v>
      </c>
      <c r="R231" s="27">
        <f t="shared" si="14"/>
        <v>33.314327964723752</v>
      </c>
      <c r="S231" s="33">
        <f t="shared" si="15"/>
        <v>68202.643835616444</v>
      </c>
      <c r="T231" s="416"/>
      <c r="U231" s="433">
        <v>0</v>
      </c>
      <c r="V231" s="416"/>
      <c r="W231" s="416"/>
      <c r="X231" s="416"/>
      <c r="Y231" s="416"/>
      <c r="Z231" s="416"/>
      <c r="AA231" s="416"/>
      <c r="AB231" s="416"/>
      <c r="AC231" s="416"/>
      <c r="AD231" s="416"/>
      <c r="AE231" s="416"/>
      <c r="AF231" s="416"/>
      <c r="AG231" s="416"/>
      <c r="AH231" s="416"/>
      <c r="AI231" s="416"/>
      <c r="AJ231" s="416"/>
      <c r="AK231" s="416"/>
      <c r="AL231" s="416"/>
      <c r="AM231" s="416"/>
      <c r="AN231" s="416"/>
      <c r="AO231" s="416"/>
      <c r="AP231" s="416"/>
      <c r="AQ231" s="416"/>
      <c r="AR231" s="416"/>
      <c r="AS231" s="416"/>
      <c r="AT231" s="416"/>
      <c r="AU231" s="416"/>
      <c r="AV231" s="416"/>
      <c r="AW231" s="416"/>
      <c r="AX231" s="416"/>
      <c r="AY231" s="416"/>
      <c r="AZ231" s="416"/>
      <c r="BA231" s="416"/>
      <c r="BB231" s="416"/>
      <c r="BC231" s="416"/>
      <c r="BD231" s="416"/>
      <c r="BE231" s="416"/>
      <c r="BF231" s="416"/>
      <c r="BG231" s="416"/>
      <c r="BH231" s="416"/>
      <c r="BI231" s="416"/>
      <c r="BJ231" s="416"/>
      <c r="BK231" s="416"/>
      <c r="BL231" s="416"/>
      <c r="BM231" s="416"/>
      <c r="BN231" s="416"/>
    </row>
    <row r="232" spans="1:66" s="3" customFormat="1" ht="30" customHeight="1">
      <c r="A232" s="90">
        <v>19041</v>
      </c>
      <c r="B232" s="48" t="s">
        <v>468</v>
      </c>
      <c r="C232" s="45">
        <v>9135154</v>
      </c>
      <c r="D232" s="30">
        <v>0</v>
      </c>
      <c r="E232" s="30">
        <v>0</v>
      </c>
      <c r="F232" s="33">
        <v>9135154</v>
      </c>
      <c r="G232" s="34">
        <v>773550</v>
      </c>
      <c r="H232" s="27">
        <v>5506220.666666667</v>
      </c>
      <c r="I232" s="29">
        <v>6279770.666666667</v>
      </c>
      <c r="J232" s="396">
        <v>-2855383.333333333</v>
      </c>
      <c r="K232" s="448"/>
      <c r="L232" s="35">
        <v>254</v>
      </c>
      <c r="M232" s="27">
        <v>3770</v>
      </c>
      <c r="N232" s="27">
        <v>149449</v>
      </c>
      <c r="O232" s="33">
        <v>67.87</v>
      </c>
      <c r="P232" s="35">
        <f t="shared" si="12"/>
        <v>11241.666666666666</v>
      </c>
      <c r="Q232" s="27">
        <f t="shared" si="13"/>
        <v>757.39610963748885</v>
      </c>
      <c r="R232" s="27">
        <f t="shared" si="14"/>
        <v>19.10607185951952</v>
      </c>
      <c r="S232" s="33">
        <f t="shared" si="15"/>
        <v>42071.361917391085</v>
      </c>
      <c r="T232" s="416"/>
      <c r="U232" s="433">
        <v>0</v>
      </c>
      <c r="V232" s="416"/>
      <c r="W232" s="416"/>
      <c r="X232" s="416"/>
      <c r="Y232" s="416"/>
      <c r="Z232" s="416"/>
      <c r="AA232" s="416"/>
      <c r="AB232" s="416"/>
      <c r="AC232" s="416"/>
      <c r="AD232" s="416"/>
      <c r="AE232" s="416"/>
      <c r="AF232" s="416"/>
      <c r="AG232" s="416"/>
      <c r="AH232" s="416"/>
      <c r="AI232" s="416"/>
      <c r="AJ232" s="416"/>
      <c r="AK232" s="416"/>
      <c r="AL232" s="416"/>
      <c r="AM232" s="416"/>
      <c r="AN232" s="416"/>
      <c r="AO232" s="416"/>
      <c r="AP232" s="416"/>
      <c r="AQ232" s="416"/>
      <c r="AR232" s="416"/>
      <c r="AS232" s="416"/>
      <c r="AT232" s="416"/>
      <c r="AU232" s="416"/>
      <c r="AV232" s="416"/>
      <c r="AW232" s="416"/>
      <c r="AX232" s="416"/>
      <c r="AY232" s="416"/>
      <c r="AZ232" s="416"/>
      <c r="BA232" s="416"/>
      <c r="BB232" s="416"/>
      <c r="BC232" s="416"/>
      <c r="BD232" s="416"/>
      <c r="BE232" s="416"/>
      <c r="BF232" s="416"/>
      <c r="BG232" s="416"/>
      <c r="BH232" s="416"/>
      <c r="BI232" s="416"/>
      <c r="BJ232" s="416"/>
      <c r="BK232" s="416"/>
      <c r="BL232" s="416"/>
      <c r="BM232" s="416"/>
      <c r="BN232" s="416"/>
    </row>
    <row r="233" spans="1:66" s="3" customFormat="1" ht="30" customHeight="1">
      <c r="A233" s="90">
        <v>19026</v>
      </c>
      <c r="B233" s="48" t="s">
        <v>71</v>
      </c>
      <c r="C233" s="45">
        <v>11172094</v>
      </c>
      <c r="D233" s="30">
        <v>0</v>
      </c>
      <c r="E233" s="30">
        <v>0</v>
      </c>
      <c r="F233" s="33">
        <v>11172094</v>
      </c>
      <c r="G233" s="34">
        <v>2148476</v>
      </c>
      <c r="H233" s="27">
        <v>12155577</v>
      </c>
      <c r="I233" s="29">
        <v>14304053</v>
      </c>
      <c r="J233" s="396">
        <v>3131959</v>
      </c>
      <c r="K233" s="448"/>
      <c r="L233" s="35">
        <v>259</v>
      </c>
      <c r="M233" s="27">
        <v>24066</v>
      </c>
      <c r="N233" s="27">
        <v>149449</v>
      </c>
      <c r="O233" s="33">
        <v>67</v>
      </c>
      <c r="P233" s="35">
        <f t="shared" si="12"/>
        <v>-12092.505791505791</v>
      </c>
      <c r="Q233" s="27">
        <f t="shared" si="13"/>
        <v>-130.14040555140031</v>
      </c>
      <c r="R233" s="27">
        <f t="shared" si="14"/>
        <v>-20.956707639395379</v>
      </c>
      <c r="S233" s="33">
        <f t="shared" si="15"/>
        <v>-46745.656716417907</v>
      </c>
      <c r="T233" s="416"/>
      <c r="U233" s="433">
        <v>0</v>
      </c>
      <c r="V233" s="416"/>
      <c r="W233" s="416"/>
      <c r="X233" s="416"/>
      <c r="Y233" s="416"/>
      <c r="Z233" s="416"/>
      <c r="AA233" s="416"/>
      <c r="AB233" s="416"/>
      <c r="AC233" s="416"/>
      <c r="AD233" s="416"/>
      <c r="AE233" s="416"/>
      <c r="AF233" s="416"/>
      <c r="AG233" s="416"/>
      <c r="AH233" s="416"/>
      <c r="AI233" s="416"/>
      <c r="AJ233" s="416"/>
      <c r="AK233" s="416"/>
      <c r="AL233" s="416"/>
      <c r="AM233" s="416"/>
      <c r="AN233" s="416"/>
      <c r="AO233" s="416"/>
      <c r="AP233" s="416"/>
      <c r="AQ233" s="416"/>
      <c r="AR233" s="416"/>
      <c r="AS233" s="416"/>
      <c r="AT233" s="416"/>
      <c r="AU233" s="416"/>
      <c r="AV233" s="416"/>
      <c r="AW233" s="416"/>
      <c r="AX233" s="416"/>
      <c r="AY233" s="416"/>
      <c r="AZ233" s="416"/>
      <c r="BA233" s="416"/>
      <c r="BB233" s="416"/>
      <c r="BC233" s="416"/>
      <c r="BD233" s="416"/>
      <c r="BE233" s="416"/>
      <c r="BF233" s="416"/>
      <c r="BG233" s="416"/>
      <c r="BH233" s="416"/>
      <c r="BI233" s="416"/>
      <c r="BJ233" s="416"/>
      <c r="BK233" s="416"/>
      <c r="BL233" s="416"/>
      <c r="BM233" s="416"/>
      <c r="BN233" s="416"/>
    </row>
    <row r="234" spans="1:66" s="3" customFormat="1" ht="30" customHeight="1">
      <c r="A234" s="90">
        <v>19045</v>
      </c>
      <c r="B234" s="48" t="s">
        <v>469</v>
      </c>
      <c r="C234" s="45">
        <v>0</v>
      </c>
      <c r="D234" s="30">
        <v>0</v>
      </c>
      <c r="E234" s="30">
        <v>0</v>
      </c>
      <c r="F234" s="33">
        <v>0</v>
      </c>
      <c r="G234" s="34">
        <v>0</v>
      </c>
      <c r="H234" s="27">
        <v>0</v>
      </c>
      <c r="I234" s="29">
        <v>0</v>
      </c>
      <c r="J234" s="396" t="s">
        <v>1746</v>
      </c>
      <c r="K234" s="448"/>
      <c r="L234" s="35">
        <v>253</v>
      </c>
      <c r="M234" s="27" t="s">
        <v>68</v>
      </c>
      <c r="N234" s="27">
        <v>149449</v>
      </c>
      <c r="O234" s="33">
        <v>64.8</v>
      </c>
      <c r="P234" s="35"/>
      <c r="Q234" s="27"/>
      <c r="R234" s="27"/>
      <c r="S234" s="33"/>
      <c r="T234" s="416"/>
      <c r="U234" s="433"/>
      <c r="V234" s="416"/>
      <c r="W234" s="416"/>
      <c r="X234" s="416"/>
      <c r="Y234" s="416"/>
      <c r="Z234" s="416"/>
      <c r="AA234" s="416"/>
      <c r="AB234" s="416"/>
      <c r="AC234" s="416"/>
      <c r="AD234" s="416"/>
      <c r="AE234" s="416"/>
      <c r="AF234" s="416"/>
      <c r="AG234" s="416"/>
      <c r="AH234" s="416"/>
      <c r="AI234" s="416"/>
      <c r="AJ234" s="416"/>
      <c r="AK234" s="416"/>
      <c r="AL234" s="416"/>
      <c r="AM234" s="416"/>
      <c r="AN234" s="416"/>
      <c r="AO234" s="416"/>
      <c r="AP234" s="416"/>
      <c r="AQ234" s="416"/>
      <c r="AR234" s="416"/>
      <c r="AS234" s="416"/>
      <c r="AT234" s="416"/>
      <c r="AU234" s="416"/>
      <c r="AV234" s="416"/>
      <c r="AW234" s="416"/>
      <c r="AX234" s="416"/>
      <c r="AY234" s="416"/>
      <c r="AZ234" s="416"/>
      <c r="BA234" s="416"/>
      <c r="BB234" s="416"/>
      <c r="BC234" s="416"/>
      <c r="BD234" s="416"/>
      <c r="BE234" s="416"/>
      <c r="BF234" s="416"/>
      <c r="BG234" s="416"/>
      <c r="BH234" s="416"/>
      <c r="BI234" s="416"/>
      <c r="BJ234" s="416"/>
      <c r="BK234" s="416"/>
      <c r="BL234" s="416"/>
      <c r="BM234" s="416"/>
      <c r="BN234" s="416"/>
    </row>
    <row r="235" spans="1:66" s="3" customFormat="1" ht="30" customHeight="1">
      <c r="A235" s="90">
        <v>19020</v>
      </c>
      <c r="B235" s="48" t="s">
        <v>1697</v>
      </c>
      <c r="C235" s="45">
        <v>13569800</v>
      </c>
      <c r="D235" s="30">
        <v>0</v>
      </c>
      <c r="E235" s="30">
        <v>0</v>
      </c>
      <c r="F235" s="33">
        <v>13569800</v>
      </c>
      <c r="G235" s="34">
        <v>0</v>
      </c>
      <c r="H235" s="27">
        <v>2376000</v>
      </c>
      <c r="I235" s="29">
        <v>2376000</v>
      </c>
      <c r="J235" s="396">
        <v>-11193800</v>
      </c>
      <c r="K235" s="448"/>
      <c r="L235" s="35">
        <v>289</v>
      </c>
      <c r="M235" s="27">
        <v>7894</v>
      </c>
      <c r="N235" s="27">
        <v>149449</v>
      </c>
      <c r="O235" s="33">
        <v>64</v>
      </c>
      <c r="P235" s="35">
        <f t="shared" si="12"/>
        <v>38732.871972318339</v>
      </c>
      <c r="Q235" s="27">
        <f t="shared" si="13"/>
        <v>1418.0136812769192</v>
      </c>
      <c r="R235" s="27">
        <f t="shared" si="14"/>
        <v>74.900467718084428</v>
      </c>
      <c r="S235" s="33">
        <f t="shared" si="15"/>
        <v>174903.125</v>
      </c>
      <c r="T235" s="416"/>
      <c r="U235" s="433">
        <v>0</v>
      </c>
      <c r="V235" s="416"/>
      <c r="W235" s="416"/>
      <c r="X235" s="416"/>
      <c r="Y235" s="416"/>
      <c r="Z235" s="416"/>
      <c r="AA235" s="416"/>
      <c r="AB235" s="416"/>
      <c r="AC235" s="416"/>
      <c r="AD235" s="416"/>
      <c r="AE235" s="416"/>
      <c r="AF235" s="416"/>
      <c r="AG235" s="416"/>
      <c r="AH235" s="416"/>
      <c r="AI235" s="416"/>
      <c r="AJ235" s="416"/>
      <c r="AK235" s="416"/>
      <c r="AL235" s="416"/>
      <c r="AM235" s="416"/>
      <c r="AN235" s="416"/>
      <c r="AO235" s="416"/>
      <c r="AP235" s="416"/>
      <c r="AQ235" s="416"/>
      <c r="AR235" s="416"/>
      <c r="AS235" s="416"/>
      <c r="AT235" s="416"/>
      <c r="AU235" s="416"/>
      <c r="AV235" s="416"/>
      <c r="AW235" s="416"/>
      <c r="AX235" s="416"/>
      <c r="AY235" s="416"/>
      <c r="AZ235" s="416"/>
      <c r="BA235" s="416"/>
      <c r="BB235" s="416"/>
      <c r="BC235" s="416"/>
      <c r="BD235" s="416"/>
      <c r="BE235" s="416"/>
      <c r="BF235" s="416"/>
      <c r="BG235" s="416"/>
      <c r="BH235" s="416"/>
      <c r="BI235" s="416"/>
      <c r="BJ235" s="416"/>
      <c r="BK235" s="416"/>
      <c r="BL235" s="416"/>
      <c r="BM235" s="416"/>
      <c r="BN235" s="416"/>
    </row>
    <row r="236" spans="1:66" s="3" customFormat="1" ht="30" customHeight="1">
      <c r="A236" s="90">
        <v>19037</v>
      </c>
      <c r="B236" s="48" t="s">
        <v>470</v>
      </c>
      <c r="C236" s="45">
        <v>6769854</v>
      </c>
      <c r="D236" s="30">
        <v>0</v>
      </c>
      <c r="E236" s="30">
        <v>0</v>
      </c>
      <c r="F236" s="33">
        <v>6769854</v>
      </c>
      <c r="G236" s="34">
        <v>137000</v>
      </c>
      <c r="H236" s="27">
        <v>4455454</v>
      </c>
      <c r="I236" s="29">
        <v>4592454</v>
      </c>
      <c r="J236" s="396">
        <v>-2177400</v>
      </c>
      <c r="K236" s="448"/>
      <c r="L236" s="35">
        <v>250</v>
      </c>
      <c r="M236" s="27">
        <v>700</v>
      </c>
      <c r="N236" s="27">
        <v>149449</v>
      </c>
      <c r="O236" s="33">
        <v>63</v>
      </c>
      <c r="P236" s="35">
        <f t="shared" si="12"/>
        <v>8709.6</v>
      </c>
      <c r="Q236" s="27">
        <f t="shared" si="13"/>
        <v>3110.5714285714284</v>
      </c>
      <c r="R236" s="27">
        <f t="shared" si="14"/>
        <v>14.569518698686508</v>
      </c>
      <c r="S236" s="33">
        <f t="shared" si="15"/>
        <v>34561.904761904763</v>
      </c>
      <c r="T236" s="416"/>
      <c r="U236" s="433">
        <v>0</v>
      </c>
      <c r="V236" s="416"/>
      <c r="W236" s="416"/>
      <c r="X236" s="416"/>
      <c r="Y236" s="416"/>
      <c r="Z236" s="416"/>
      <c r="AA236" s="416"/>
      <c r="AB236" s="416"/>
      <c r="AC236" s="416"/>
      <c r="AD236" s="416"/>
      <c r="AE236" s="416"/>
      <c r="AF236" s="416"/>
      <c r="AG236" s="416"/>
      <c r="AH236" s="416"/>
      <c r="AI236" s="416"/>
      <c r="AJ236" s="416"/>
      <c r="AK236" s="416"/>
      <c r="AL236" s="416"/>
      <c r="AM236" s="416"/>
      <c r="AN236" s="416"/>
      <c r="AO236" s="416"/>
      <c r="AP236" s="416"/>
      <c r="AQ236" s="416"/>
      <c r="AR236" s="416"/>
      <c r="AS236" s="416"/>
      <c r="AT236" s="416"/>
      <c r="AU236" s="416"/>
      <c r="AV236" s="416"/>
      <c r="AW236" s="416"/>
      <c r="AX236" s="416"/>
      <c r="AY236" s="416"/>
      <c r="AZ236" s="416"/>
      <c r="BA236" s="416"/>
      <c r="BB236" s="416"/>
      <c r="BC236" s="416"/>
      <c r="BD236" s="416"/>
      <c r="BE236" s="416"/>
      <c r="BF236" s="416"/>
      <c r="BG236" s="416"/>
      <c r="BH236" s="416"/>
      <c r="BI236" s="416"/>
      <c r="BJ236" s="416"/>
      <c r="BK236" s="416"/>
      <c r="BL236" s="416"/>
      <c r="BM236" s="416"/>
      <c r="BN236" s="416"/>
    </row>
    <row r="237" spans="1:66" s="3" customFormat="1" ht="30" customHeight="1">
      <c r="A237" s="90">
        <v>19039</v>
      </c>
      <c r="B237" s="48" t="s">
        <v>61</v>
      </c>
      <c r="C237" s="45">
        <v>10622700</v>
      </c>
      <c r="D237" s="30">
        <v>0</v>
      </c>
      <c r="E237" s="30">
        <v>0</v>
      </c>
      <c r="F237" s="33">
        <v>10622700</v>
      </c>
      <c r="G237" s="34">
        <v>807950</v>
      </c>
      <c r="H237" s="27">
        <v>5256820.666666667</v>
      </c>
      <c r="I237" s="29">
        <v>6064770.666666667</v>
      </c>
      <c r="J237" s="396">
        <v>-4557929.333333333</v>
      </c>
      <c r="K237" s="448"/>
      <c r="L237" s="35">
        <v>252</v>
      </c>
      <c r="M237" s="27">
        <v>4814</v>
      </c>
      <c r="N237" s="27">
        <v>149449</v>
      </c>
      <c r="O237" s="33">
        <v>62</v>
      </c>
      <c r="P237" s="35">
        <f t="shared" si="12"/>
        <v>18087.021164021164</v>
      </c>
      <c r="Q237" s="27">
        <f t="shared" si="13"/>
        <v>946.80709043068816</v>
      </c>
      <c r="R237" s="27">
        <f t="shared" si="14"/>
        <v>30.498225704643946</v>
      </c>
      <c r="S237" s="33">
        <f t="shared" si="15"/>
        <v>73514.989247311823</v>
      </c>
      <c r="T237" s="416"/>
      <c r="U237" s="433">
        <v>0</v>
      </c>
      <c r="V237" s="416"/>
      <c r="W237" s="416"/>
      <c r="X237" s="416"/>
      <c r="Y237" s="416"/>
      <c r="Z237" s="416"/>
      <c r="AA237" s="416"/>
      <c r="AB237" s="416"/>
      <c r="AC237" s="416"/>
      <c r="AD237" s="416"/>
      <c r="AE237" s="416"/>
      <c r="AF237" s="416"/>
      <c r="AG237" s="416"/>
      <c r="AH237" s="416"/>
      <c r="AI237" s="416"/>
      <c r="AJ237" s="416"/>
      <c r="AK237" s="416"/>
      <c r="AL237" s="416"/>
      <c r="AM237" s="416"/>
      <c r="AN237" s="416"/>
      <c r="AO237" s="416"/>
      <c r="AP237" s="416"/>
      <c r="AQ237" s="416"/>
      <c r="AR237" s="416"/>
      <c r="AS237" s="416"/>
      <c r="AT237" s="416"/>
      <c r="AU237" s="416"/>
      <c r="AV237" s="416"/>
      <c r="AW237" s="416"/>
      <c r="AX237" s="416"/>
      <c r="AY237" s="416"/>
      <c r="AZ237" s="416"/>
      <c r="BA237" s="416"/>
      <c r="BB237" s="416"/>
      <c r="BC237" s="416"/>
      <c r="BD237" s="416"/>
      <c r="BE237" s="416"/>
      <c r="BF237" s="416"/>
      <c r="BG237" s="416"/>
      <c r="BH237" s="416"/>
      <c r="BI237" s="416"/>
      <c r="BJ237" s="416"/>
      <c r="BK237" s="416"/>
      <c r="BL237" s="416"/>
      <c r="BM237" s="416"/>
      <c r="BN237" s="416"/>
    </row>
    <row r="238" spans="1:66" s="3" customFormat="1" ht="30" customHeight="1">
      <c r="A238" s="90">
        <v>18003</v>
      </c>
      <c r="B238" s="48" t="s">
        <v>113</v>
      </c>
      <c r="C238" s="45">
        <v>10380020</v>
      </c>
      <c r="D238" s="30">
        <v>0</v>
      </c>
      <c r="E238" s="30">
        <v>0</v>
      </c>
      <c r="F238" s="33">
        <v>10380020</v>
      </c>
      <c r="G238" s="34">
        <v>0</v>
      </c>
      <c r="H238" s="27">
        <v>0</v>
      </c>
      <c r="I238" s="29">
        <v>0</v>
      </c>
      <c r="J238" s="396">
        <v>-10380020</v>
      </c>
      <c r="K238" s="448"/>
      <c r="L238" s="35">
        <v>292</v>
      </c>
      <c r="M238" s="27">
        <v>5370</v>
      </c>
      <c r="N238" s="27">
        <v>149449</v>
      </c>
      <c r="O238" s="33">
        <v>61</v>
      </c>
      <c r="P238" s="35">
        <f t="shared" si="12"/>
        <v>35548.013698630137</v>
      </c>
      <c r="Q238" s="27">
        <f t="shared" si="13"/>
        <v>1932.9646182495344</v>
      </c>
      <c r="R238" s="27">
        <f t="shared" si="14"/>
        <v>69.455265675916195</v>
      </c>
      <c r="S238" s="33">
        <f t="shared" si="15"/>
        <v>170164.26229508198</v>
      </c>
      <c r="T238" s="416"/>
      <c r="U238" s="433">
        <v>0</v>
      </c>
      <c r="V238" s="416"/>
      <c r="W238" s="416"/>
      <c r="X238" s="416"/>
      <c r="Y238" s="416"/>
      <c r="Z238" s="416"/>
      <c r="AA238" s="416"/>
      <c r="AB238" s="416"/>
      <c r="AC238" s="416"/>
      <c r="AD238" s="416"/>
      <c r="AE238" s="416"/>
      <c r="AF238" s="416"/>
      <c r="AG238" s="416"/>
      <c r="AH238" s="416"/>
      <c r="AI238" s="416"/>
      <c r="AJ238" s="416"/>
      <c r="AK238" s="416"/>
      <c r="AL238" s="416"/>
      <c r="AM238" s="416"/>
      <c r="AN238" s="416"/>
      <c r="AO238" s="416"/>
      <c r="AP238" s="416"/>
      <c r="AQ238" s="416"/>
      <c r="AR238" s="416"/>
      <c r="AS238" s="416"/>
      <c r="AT238" s="416"/>
      <c r="AU238" s="416"/>
      <c r="AV238" s="416"/>
      <c r="AW238" s="416"/>
      <c r="AX238" s="416"/>
      <c r="AY238" s="416"/>
      <c r="AZ238" s="416"/>
      <c r="BA238" s="416"/>
      <c r="BB238" s="416"/>
      <c r="BC238" s="416"/>
      <c r="BD238" s="416"/>
      <c r="BE238" s="416"/>
      <c r="BF238" s="416"/>
      <c r="BG238" s="416"/>
      <c r="BH238" s="416"/>
      <c r="BI238" s="416"/>
      <c r="BJ238" s="416"/>
      <c r="BK238" s="416"/>
      <c r="BL238" s="416"/>
      <c r="BM238" s="416"/>
      <c r="BN238" s="416"/>
    </row>
    <row r="239" spans="1:66" s="3" customFormat="1" ht="30" customHeight="1">
      <c r="A239" s="90">
        <v>19040</v>
      </c>
      <c r="B239" s="48" t="s">
        <v>60</v>
      </c>
      <c r="C239" s="45">
        <v>8665354</v>
      </c>
      <c r="D239" s="30">
        <v>0</v>
      </c>
      <c r="E239" s="30">
        <v>0</v>
      </c>
      <c r="F239" s="33">
        <v>8665354</v>
      </c>
      <c r="G239" s="34">
        <v>843350</v>
      </c>
      <c r="H239" s="27">
        <v>5240820.666666667</v>
      </c>
      <c r="I239" s="29">
        <v>6084170.666666667</v>
      </c>
      <c r="J239" s="396">
        <v>-2581183.333333333</v>
      </c>
      <c r="K239" s="448"/>
      <c r="L239" s="35">
        <v>251</v>
      </c>
      <c r="M239" s="27">
        <v>4369</v>
      </c>
      <c r="N239" s="27">
        <v>149449</v>
      </c>
      <c r="O239" s="33">
        <v>52.1</v>
      </c>
      <c r="P239" s="35">
        <f t="shared" si="12"/>
        <v>10283.598937582999</v>
      </c>
      <c r="Q239" s="27">
        <f t="shared" si="13"/>
        <v>590.79499504081787</v>
      </c>
      <c r="R239" s="27">
        <f t="shared" si="14"/>
        <v>17.271332249351506</v>
      </c>
      <c r="S239" s="33">
        <f t="shared" si="15"/>
        <v>49542.866282789502</v>
      </c>
      <c r="T239" s="416"/>
      <c r="U239" s="433">
        <v>0</v>
      </c>
      <c r="V239" s="416"/>
      <c r="W239" s="416"/>
      <c r="X239" s="416"/>
      <c r="Y239" s="416"/>
      <c r="Z239" s="416"/>
      <c r="AA239" s="416"/>
      <c r="AB239" s="416"/>
      <c r="AC239" s="416"/>
      <c r="AD239" s="416"/>
      <c r="AE239" s="416"/>
      <c r="AF239" s="416"/>
      <c r="AG239" s="416"/>
      <c r="AH239" s="416"/>
      <c r="AI239" s="416"/>
      <c r="AJ239" s="416"/>
      <c r="AK239" s="416"/>
      <c r="AL239" s="416"/>
      <c r="AM239" s="416"/>
      <c r="AN239" s="416"/>
      <c r="AO239" s="416"/>
      <c r="AP239" s="416"/>
      <c r="AQ239" s="416"/>
      <c r="AR239" s="416"/>
      <c r="AS239" s="416"/>
      <c r="AT239" s="416"/>
      <c r="AU239" s="416"/>
      <c r="AV239" s="416"/>
      <c r="AW239" s="416"/>
      <c r="AX239" s="416"/>
      <c r="AY239" s="416"/>
      <c r="AZ239" s="416"/>
      <c r="BA239" s="416"/>
      <c r="BB239" s="416"/>
      <c r="BC239" s="416"/>
      <c r="BD239" s="416"/>
      <c r="BE239" s="416"/>
      <c r="BF239" s="416"/>
      <c r="BG239" s="416"/>
      <c r="BH239" s="416"/>
      <c r="BI239" s="416"/>
      <c r="BJ239" s="416"/>
      <c r="BK239" s="416"/>
      <c r="BL239" s="416"/>
      <c r="BM239" s="416"/>
      <c r="BN239" s="416"/>
    </row>
    <row r="240" spans="1:66" s="3" customFormat="1" ht="30" customHeight="1">
      <c r="A240" s="90">
        <v>19046</v>
      </c>
      <c r="B240" s="48" t="s">
        <v>471</v>
      </c>
      <c r="C240" s="45">
        <v>0</v>
      </c>
      <c r="D240" s="30">
        <v>0</v>
      </c>
      <c r="E240" s="30">
        <v>0</v>
      </c>
      <c r="F240" s="33">
        <v>0</v>
      </c>
      <c r="G240" s="34">
        <v>0</v>
      </c>
      <c r="H240" s="27">
        <v>0</v>
      </c>
      <c r="I240" s="29">
        <v>0</v>
      </c>
      <c r="J240" s="396" t="s">
        <v>1747</v>
      </c>
      <c r="K240" s="448"/>
      <c r="L240" s="35">
        <v>273</v>
      </c>
      <c r="M240" s="27" t="s">
        <v>74</v>
      </c>
      <c r="N240" s="27">
        <v>149449</v>
      </c>
      <c r="O240" s="33">
        <v>47</v>
      </c>
      <c r="P240" s="35"/>
      <c r="Q240" s="27"/>
      <c r="R240" s="27"/>
      <c r="S240" s="33"/>
      <c r="T240" s="416"/>
      <c r="U240" s="433"/>
      <c r="V240" s="416"/>
      <c r="W240" s="416"/>
      <c r="X240" s="416"/>
      <c r="Y240" s="416"/>
      <c r="Z240" s="416"/>
      <c r="AA240" s="416"/>
      <c r="AB240" s="416"/>
      <c r="AC240" s="416"/>
      <c r="AD240" s="416"/>
      <c r="AE240" s="416"/>
      <c r="AF240" s="416"/>
      <c r="AG240" s="416"/>
      <c r="AH240" s="416"/>
      <c r="AI240" s="416"/>
      <c r="AJ240" s="416"/>
      <c r="AK240" s="416"/>
      <c r="AL240" s="416"/>
      <c r="AM240" s="416"/>
      <c r="AN240" s="416"/>
      <c r="AO240" s="416"/>
      <c r="AP240" s="416"/>
      <c r="AQ240" s="416"/>
      <c r="AR240" s="416"/>
      <c r="AS240" s="416"/>
      <c r="AT240" s="416"/>
      <c r="AU240" s="416"/>
      <c r="AV240" s="416"/>
      <c r="AW240" s="416"/>
      <c r="AX240" s="416"/>
      <c r="AY240" s="416"/>
      <c r="AZ240" s="416"/>
      <c r="BA240" s="416"/>
      <c r="BB240" s="416"/>
      <c r="BC240" s="416"/>
      <c r="BD240" s="416"/>
      <c r="BE240" s="416"/>
      <c r="BF240" s="416"/>
      <c r="BG240" s="416"/>
      <c r="BH240" s="416"/>
      <c r="BI240" s="416"/>
      <c r="BJ240" s="416"/>
      <c r="BK240" s="416"/>
      <c r="BL240" s="416"/>
      <c r="BM240" s="416"/>
      <c r="BN240" s="416"/>
    </row>
    <row r="241" spans="1:66" s="3" customFormat="1" ht="30" customHeight="1">
      <c r="A241" s="90">
        <v>19038</v>
      </c>
      <c r="B241" s="48" t="s">
        <v>62</v>
      </c>
      <c r="C241" s="45">
        <v>17175608</v>
      </c>
      <c r="D241" s="30">
        <v>0</v>
      </c>
      <c r="E241" s="30">
        <v>0</v>
      </c>
      <c r="F241" s="33">
        <v>17175608</v>
      </c>
      <c r="G241" s="34">
        <v>1462200</v>
      </c>
      <c r="H241" s="27">
        <v>10621348</v>
      </c>
      <c r="I241" s="29">
        <v>12083548</v>
      </c>
      <c r="J241" s="396">
        <v>-5092060</v>
      </c>
      <c r="K241" s="448"/>
      <c r="L241" s="35">
        <v>259</v>
      </c>
      <c r="M241" s="27">
        <v>7448</v>
      </c>
      <c r="N241" s="27">
        <v>149449</v>
      </c>
      <c r="O241" s="33">
        <v>86</v>
      </c>
      <c r="P241" s="35">
        <f t="shared" si="12"/>
        <v>19660.463320463321</v>
      </c>
      <c r="Q241" s="27">
        <f t="shared" si="13"/>
        <v>683.68152524167567</v>
      </c>
      <c r="R241" s="27">
        <f t="shared" si="14"/>
        <v>34.072225307630028</v>
      </c>
      <c r="S241" s="33">
        <f t="shared" si="15"/>
        <v>59210</v>
      </c>
      <c r="T241" s="416"/>
      <c r="U241" s="433">
        <v>0</v>
      </c>
      <c r="V241" s="416"/>
      <c r="W241" s="416"/>
      <c r="X241" s="416"/>
      <c r="Y241" s="416"/>
      <c r="Z241" s="416"/>
      <c r="AA241" s="416"/>
      <c r="AB241" s="416"/>
      <c r="AC241" s="416"/>
      <c r="AD241" s="416"/>
      <c r="AE241" s="416"/>
      <c r="AF241" s="416"/>
      <c r="AG241" s="416"/>
      <c r="AH241" s="416"/>
      <c r="AI241" s="416"/>
      <c r="AJ241" s="416"/>
      <c r="AK241" s="416"/>
      <c r="AL241" s="416"/>
      <c r="AM241" s="416"/>
      <c r="AN241" s="416"/>
      <c r="AO241" s="416"/>
      <c r="AP241" s="416"/>
      <c r="AQ241" s="416"/>
      <c r="AR241" s="416"/>
      <c r="AS241" s="416"/>
      <c r="AT241" s="416"/>
      <c r="AU241" s="416"/>
      <c r="AV241" s="416"/>
      <c r="AW241" s="416"/>
      <c r="AX241" s="416"/>
      <c r="AY241" s="416"/>
      <c r="AZ241" s="416"/>
      <c r="BA241" s="416"/>
      <c r="BB241" s="416"/>
      <c r="BC241" s="416"/>
      <c r="BD241" s="416"/>
      <c r="BE241" s="416"/>
      <c r="BF241" s="416"/>
      <c r="BG241" s="416"/>
      <c r="BH241" s="416"/>
      <c r="BI241" s="416"/>
      <c r="BJ241" s="416"/>
      <c r="BK241" s="416"/>
      <c r="BL241" s="416"/>
      <c r="BM241" s="416"/>
      <c r="BN241" s="416"/>
    </row>
    <row r="242" spans="1:66" s="3" customFormat="1" ht="30" customHeight="1">
      <c r="A242" s="90">
        <v>20008</v>
      </c>
      <c r="B242" s="48" t="s">
        <v>273</v>
      </c>
      <c r="C242" s="45">
        <v>35951000</v>
      </c>
      <c r="D242" s="30">
        <v>4491700</v>
      </c>
      <c r="E242" s="30">
        <v>10951702.127659574</v>
      </c>
      <c r="F242" s="33">
        <v>51394402.127659574</v>
      </c>
      <c r="G242" s="34">
        <v>231893</v>
      </c>
      <c r="H242" s="27">
        <v>597465</v>
      </c>
      <c r="I242" s="29">
        <v>829358</v>
      </c>
      <c r="J242" s="396">
        <v>-50565044.127659574</v>
      </c>
      <c r="K242" s="448"/>
      <c r="L242" s="35">
        <v>286</v>
      </c>
      <c r="M242" s="27">
        <v>42673</v>
      </c>
      <c r="N242" s="27">
        <v>149449</v>
      </c>
      <c r="O242" s="33">
        <v>3253</v>
      </c>
      <c r="P242" s="35">
        <f t="shared" si="12"/>
        <v>176800.85359321529</v>
      </c>
      <c r="Q242" s="27">
        <f t="shared" si="13"/>
        <v>1184.9423318646352</v>
      </c>
      <c r="R242" s="27">
        <f t="shared" si="14"/>
        <v>338.34314132352557</v>
      </c>
      <c r="S242" s="33">
        <f t="shared" si="15"/>
        <v>15544.126691564579</v>
      </c>
      <c r="T242" s="416"/>
      <c r="U242" s="433">
        <v>0</v>
      </c>
      <c r="V242" s="416"/>
      <c r="W242" s="416"/>
      <c r="X242" s="416"/>
      <c r="Y242" s="416"/>
      <c r="Z242" s="416"/>
      <c r="AA242" s="416"/>
      <c r="AB242" s="416"/>
      <c r="AC242" s="416"/>
      <c r="AD242" s="416"/>
      <c r="AE242" s="416"/>
      <c r="AF242" s="416"/>
      <c r="AG242" s="416"/>
      <c r="AH242" s="416"/>
      <c r="AI242" s="416"/>
      <c r="AJ242" s="416"/>
      <c r="AK242" s="416"/>
      <c r="AL242" s="416"/>
      <c r="AM242" s="416"/>
      <c r="AN242" s="416"/>
      <c r="AO242" s="416"/>
      <c r="AP242" s="416"/>
      <c r="AQ242" s="416"/>
      <c r="AR242" s="416"/>
      <c r="AS242" s="416"/>
      <c r="AT242" s="416"/>
      <c r="AU242" s="416"/>
      <c r="AV242" s="416"/>
      <c r="AW242" s="416"/>
      <c r="AX242" s="416"/>
      <c r="AY242" s="416"/>
      <c r="AZ242" s="416"/>
      <c r="BA242" s="416"/>
      <c r="BB242" s="416"/>
      <c r="BC242" s="416"/>
      <c r="BD242" s="416"/>
      <c r="BE242" s="416"/>
      <c r="BF242" s="416"/>
      <c r="BG242" s="416"/>
      <c r="BH242" s="416"/>
      <c r="BI242" s="416"/>
      <c r="BJ242" s="416"/>
      <c r="BK242" s="416"/>
      <c r="BL242" s="416"/>
      <c r="BM242" s="416"/>
      <c r="BN242" s="416"/>
    </row>
    <row r="243" spans="1:66" s="3" customFormat="1" ht="30" customHeight="1">
      <c r="A243" s="90">
        <v>20003</v>
      </c>
      <c r="B243" s="48" t="s">
        <v>472</v>
      </c>
      <c r="C243" s="45">
        <v>0</v>
      </c>
      <c r="D243" s="30">
        <v>0</v>
      </c>
      <c r="E243" s="30">
        <v>2859978.7234042552</v>
      </c>
      <c r="F243" s="33">
        <v>2859978.7234042552</v>
      </c>
      <c r="G243" s="34">
        <v>0</v>
      </c>
      <c r="H243" s="27">
        <v>0</v>
      </c>
      <c r="I243" s="29">
        <v>0</v>
      </c>
      <c r="J243" s="396">
        <v>-2859978.7234042552</v>
      </c>
      <c r="K243" s="448"/>
      <c r="L243" s="35">
        <v>307</v>
      </c>
      <c r="M243" s="27">
        <v>8031</v>
      </c>
      <c r="N243" s="27">
        <v>149449</v>
      </c>
      <c r="O243" s="33">
        <v>402</v>
      </c>
      <c r="P243" s="35">
        <f t="shared" si="12"/>
        <v>9315.8916071799849</v>
      </c>
      <c r="Q243" s="27">
        <f t="shared" si="13"/>
        <v>356.11738555650044</v>
      </c>
      <c r="R243" s="27">
        <f t="shared" si="14"/>
        <v>19.136820744228835</v>
      </c>
      <c r="S243" s="33">
        <f t="shared" si="15"/>
        <v>7114.3749338414309</v>
      </c>
      <c r="T243" s="416"/>
      <c r="U243" s="433">
        <v>61071858</v>
      </c>
      <c r="V243" s="416"/>
      <c r="W243" s="416"/>
      <c r="X243" s="416"/>
      <c r="Y243" s="416"/>
      <c r="Z243" s="416"/>
      <c r="AA243" s="416"/>
      <c r="AB243" s="416"/>
      <c r="AC243" s="416"/>
      <c r="AD243" s="416"/>
      <c r="AE243" s="416"/>
      <c r="AF243" s="416"/>
      <c r="AG243" s="416"/>
      <c r="AH243" s="416"/>
      <c r="AI243" s="416"/>
      <c r="AJ243" s="416"/>
      <c r="AK243" s="416"/>
      <c r="AL243" s="416"/>
      <c r="AM243" s="416"/>
      <c r="AN243" s="416"/>
      <c r="AO243" s="416"/>
      <c r="AP243" s="416"/>
      <c r="AQ243" s="416"/>
      <c r="AR243" s="416"/>
      <c r="AS243" s="416"/>
      <c r="AT243" s="416"/>
      <c r="AU243" s="416"/>
      <c r="AV243" s="416"/>
      <c r="AW243" s="416"/>
      <c r="AX243" s="416"/>
      <c r="AY243" s="416"/>
      <c r="AZ243" s="416"/>
      <c r="BA243" s="416"/>
      <c r="BB243" s="416"/>
      <c r="BC243" s="416"/>
      <c r="BD243" s="416"/>
      <c r="BE243" s="416"/>
      <c r="BF243" s="416"/>
      <c r="BG243" s="416"/>
      <c r="BH243" s="416"/>
      <c r="BI243" s="416"/>
      <c r="BJ243" s="416"/>
      <c r="BK243" s="416"/>
      <c r="BL243" s="416"/>
      <c r="BM243" s="416"/>
      <c r="BN243" s="416"/>
    </row>
    <row r="244" spans="1:66" s="3" customFormat="1" ht="30" customHeight="1">
      <c r="A244" s="90">
        <v>20006</v>
      </c>
      <c r="B244" s="48" t="s">
        <v>473</v>
      </c>
      <c r="C244" s="45">
        <v>0</v>
      </c>
      <c r="D244" s="30">
        <v>0</v>
      </c>
      <c r="E244" s="30">
        <v>0</v>
      </c>
      <c r="F244" s="33">
        <v>0</v>
      </c>
      <c r="G244" s="34">
        <v>0</v>
      </c>
      <c r="H244" s="27">
        <v>0</v>
      </c>
      <c r="I244" s="29">
        <v>0</v>
      </c>
      <c r="J244" s="396">
        <v>0</v>
      </c>
      <c r="K244" s="448"/>
      <c r="L244" s="35">
        <v>365</v>
      </c>
      <c r="M244" s="27">
        <v>10771</v>
      </c>
      <c r="N244" s="27">
        <v>149449</v>
      </c>
      <c r="O244" s="33">
        <v>718</v>
      </c>
      <c r="P244" s="35">
        <f t="shared" si="12"/>
        <v>0</v>
      </c>
      <c r="Q244" s="27">
        <f t="shared" si="13"/>
        <v>0</v>
      </c>
      <c r="R244" s="27">
        <f t="shared" si="14"/>
        <v>0</v>
      </c>
      <c r="S244" s="33">
        <f t="shared" si="15"/>
        <v>0</v>
      </c>
      <c r="T244" s="416"/>
      <c r="U244" s="433">
        <v>155345432</v>
      </c>
      <c r="V244" s="416"/>
      <c r="W244" s="416"/>
      <c r="X244" s="416"/>
      <c r="Y244" s="416"/>
      <c r="Z244" s="416"/>
      <c r="AA244" s="416"/>
      <c r="AB244" s="416"/>
      <c r="AC244" s="416"/>
      <c r="AD244" s="416"/>
      <c r="AE244" s="416"/>
      <c r="AF244" s="416"/>
      <c r="AG244" s="416"/>
      <c r="AH244" s="416"/>
      <c r="AI244" s="416"/>
      <c r="AJ244" s="416"/>
      <c r="AK244" s="416"/>
      <c r="AL244" s="416"/>
      <c r="AM244" s="416"/>
      <c r="AN244" s="416"/>
      <c r="AO244" s="416"/>
      <c r="AP244" s="416"/>
      <c r="AQ244" s="416"/>
      <c r="AR244" s="416"/>
      <c r="AS244" s="416"/>
      <c r="AT244" s="416"/>
      <c r="AU244" s="416"/>
      <c r="AV244" s="416"/>
      <c r="AW244" s="416"/>
      <c r="AX244" s="416"/>
      <c r="AY244" s="416"/>
      <c r="AZ244" s="416"/>
      <c r="BA244" s="416"/>
      <c r="BB244" s="416"/>
      <c r="BC244" s="416"/>
      <c r="BD244" s="416"/>
      <c r="BE244" s="416"/>
      <c r="BF244" s="416"/>
      <c r="BG244" s="416"/>
      <c r="BH244" s="416"/>
      <c r="BI244" s="416"/>
      <c r="BJ244" s="416"/>
      <c r="BK244" s="416"/>
      <c r="BL244" s="416"/>
      <c r="BM244" s="416"/>
      <c r="BN244" s="416"/>
    </row>
    <row r="245" spans="1:66" s="3" customFormat="1" ht="30" customHeight="1">
      <c r="A245" s="90">
        <v>20009</v>
      </c>
      <c r="B245" s="48" t="s">
        <v>310</v>
      </c>
      <c r="C245" s="45">
        <v>8155000</v>
      </c>
      <c r="D245" s="30">
        <v>439520</v>
      </c>
      <c r="E245" s="30">
        <v>1942234.0425531915</v>
      </c>
      <c r="F245" s="33">
        <v>10536754.042553192</v>
      </c>
      <c r="G245" s="34">
        <v>0</v>
      </c>
      <c r="H245" s="27">
        <v>0</v>
      </c>
      <c r="I245" s="29">
        <v>0</v>
      </c>
      <c r="J245" s="396">
        <v>-10536754.042553192</v>
      </c>
      <c r="K245" s="448"/>
      <c r="L245" s="35">
        <v>300</v>
      </c>
      <c r="M245" s="27">
        <v>5476</v>
      </c>
      <c r="N245" s="27">
        <v>149449</v>
      </c>
      <c r="O245" s="33">
        <v>516</v>
      </c>
      <c r="P245" s="35">
        <f t="shared" si="12"/>
        <v>35122.513475177308</v>
      </c>
      <c r="Q245" s="27">
        <f t="shared" si="13"/>
        <v>1924.1698397650096</v>
      </c>
      <c r="R245" s="27">
        <f t="shared" si="14"/>
        <v>70.504011686616792</v>
      </c>
      <c r="S245" s="33">
        <f t="shared" si="15"/>
        <v>20420.065973940294</v>
      </c>
      <c r="T245" s="416"/>
      <c r="U245" s="433">
        <v>0</v>
      </c>
      <c r="V245" s="416"/>
      <c r="W245" s="416"/>
      <c r="X245" s="416"/>
      <c r="Y245" s="416"/>
      <c r="Z245" s="416"/>
      <c r="AA245" s="416"/>
      <c r="AB245" s="416"/>
      <c r="AC245" s="416"/>
      <c r="AD245" s="416"/>
      <c r="AE245" s="416"/>
      <c r="AF245" s="416"/>
      <c r="AG245" s="416"/>
      <c r="AH245" s="416"/>
      <c r="AI245" s="416"/>
      <c r="AJ245" s="416"/>
      <c r="AK245" s="416"/>
      <c r="AL245" s="416"/>
      <c r="AM245" s="416"/>
      <c r="AN245" s="416"/>
      <c r="AO245" s="416"/>
      <c r="AP245" s="416"/>
      <c r="AQ245" s="416"/>
      <c r="AR245" s="416"/>
      <c r="AS245" s="416"/>
      <c r="AT245" s="416"/>
      <c r="AU245" s="416"/>
      <c r="AV245" s="416"/>
      <c r="AW245" s="416"/>
      <c r="AX245" s="416"/>
      <c r="AY245" s="416"/>
      <c r="AZ245" s="416"/>
      <c r="BA245" s="416"/>
      <c r="BB245" s="416"/>
      <c r="BC245" s="416"/>
      <c r="BD245" s="416"/>
      <c r="BE245" s="416"/>
      <c r="BF245" s="416"/>
      <c r="BG245" s="416"/>
      <c r="BH245" s="416"/>
      <c r="BI245" s="416"/>
      <c r="BJ245" s="416"/>
      <c r="BK245" s="416"/>
      <c r="BL245" s="416"/>
      <c r="BM245" s="416"/>
      <c r="BN245" s="416"/>
    </row>
    <row r="246" spans="1:66" s="3" customFormat="1" ht="30" customHeight="1">
      <c r="A246" s="90">
        <v>20004</v>
      </c>
      <c r="B246" s="48" t="s">
        <v>474</v>
      </c>
      <c r="C246" s="45">
        <v>0</v>
      </c>
      <c r="D246" s="30">
        <v>0</v>
      </c>
      <c r="E246" s="30">
        <v>6406470.5882352944</v>
      </c>
      <c r="F246" s="33">
        <v>6406470.5882352944</v>
      </c>
      <c r="G246" s="34">
        <v>0</v>
      </c>
      <c r="H246" s="27">
        <v>0</v>
      </c>
      <c r="I246" s="29">
        <v>0</v>
      </c>
      <c r="J246" s="396">
        <v>-6406470.5882352944</v>
      </c>
      <c r="K246" s="448"/>
      <c r="L246" s="35">
        <v>308</v>
      </c>
      <c r="M246" s="27">
        <v>6637</v>
      </c>
      <c r="N246" s="27">
        <v>149449</v>
      </c>
      <c r="O246" s="33">
        <v>816</v>
      </c>
      <c r="P246" s="35">
        <f t="shared" si="12"/>
        <v>20800.229182582123</v>
      </c>
      <c r="Q246" s="27">
        <f t="shared" si="13"/>
        <v>965.26602203334255</v>
      </c>
      <c r="R246" s="27">
        <f t="shared" si="14"/>
        <v>42.867269692238118</v>
      </c>
      <c r="S246" s="33">
        <f t="shared" si="15"/>
        <v>7851.0668973471747</v>
      </c>
      <c r="T246" s="416"/>
      <c r="U246" s="433">
        <v>45363703</v>
      </c>
      <c r="V246" s="416"/>
      <c r="W246" s="416"/>
      <c r="X246" s="416"/>
      <c r="Y246" s="416"/>
      <c r="Z246" s="416"/>
      <c r="AA246" s="416"/>
      <c r="AB246" s="416"/>
      <c r="AC246" s="416"/>
      <c r="AD246" s="416"/>
      <c r="AE246" s="416"/>
      <c r="AF246" s="416"/>
      <c r="AG246" s="416"/>
      <c r="AH246" s="416"/>
      <c r="AI246" s="416"/>
      <c r="AJ246" s="416"/>
      <c r="AK246" s="416"/>
      <c r="AL246" s="416"/>
      <c r="AM246" s="416"/>
      <c r="AN246" s="416"/>
      <c r="AO246" s="416"/>
      <c r="AP246" s="416"/>
      <c r="AQ246" s="416"/>
      <c r="AR246" s="416"/>
      <c r="AS246" s="416"/>
      <c r="AT246" s="416"/>
      <c r="AU246" s="416"/>
      <c r="AV246" s="416"/>
      <c r="AW246" s="416"/>
      <c r="AX246" s="416"/>
      <c r="AY246" s="416"/>
      <c r="AZ246" s="416"/>
      <c r="BA246" s="416"/>
      <c r="BB246" s="416"/>
      <c r="BC246" s="416"/>
      <c r="BD246" s="416"/>
      <c r="BE246" s="416"/>
      <c r="BF246" s="416"/>
      <c r="BG246" s="416"/>
      <c r="BH246" s="416"/>
      <c r="BI246" s="416"/>
      <c r="BJ246" s="416"/>
      <c r="BK246" s="416"/>
      <c r="BL246" s="416"/>
      <c r="BM246" s="416"/>
      <c r="BN246" s="416"/>
    </row>
    <row r="247" spans="1:66" s="3" customFormat="1" ht="30" customHeight="1">
      <c r="A247" s="90">
        <v>20005</v>
      </c>
      <c r="B247" s="48" t="s">
        <v>475</v>
      </c>
      <c r="C247" s="45">
        <v>0</v>
      </c>
      <c r="D247" s="30">
        <v>0</v>
      </c>
      <c r="E247" s="30">
        <v>4478823.5294117648</v>
      </c>
      <c r="F247" s="33">
        <v>4478823.5294117648</v>
      </c>
      <c r="G247" s="34">
        <v>0</v>
      </c>
      <c r="H247" s="27">
        <v>0</v>
      </c>
      <c r="I247" s="29">
        <v>0</v>
      </c>
      <c r="J247" s="396">
        <v>-4478823.5294117648</v>
      </c>
      <c r="K247" s="448"/>
      <c r="L247" s="35">
        <v>309</v>
      </c>
      <c r="M247" s="27">
        <v>5366</v>
      </c>
      <c r="N247" s="27">
        <v>149449</v>
      </c>
      <c r="O247" s="33">
        <v>449</v>
      </c>
      <c r="P247" s="35">
        <f t="shared" si="12"/>
        <v>14494.574528840663</v>
      </c>
      <c r="Q247" s="27">
        <f t="shared" si="13"/>
        <v>834.6670759246673</v>
      </c>
      <c r="R247" s="27">
        <f t="shared" si="14"/>
        <v>29.968909322991554</v>
      </c>
      <c r="S247" s="33">
        <f t="shared" si="15"/>
        <v>9975.1080833224169</v>
      </c>
      <c r="T247" s="416"/>
      <c r="U247" s="433">
        <v>52193837</v>
      </c>
      <c r="V247" s="416"/>
      <c r="W247" s="416"/>
      <c r="X247" s="416"/>
      <c r="Y247" s="416"/>
      <c r="Z247" s="416"/>
      <c r="AA247" s="416"/>
      <c r="AB247" s="416"/>
      <c r="AC247" s="416"/>
      <c r="AD247" s="416"/>
      <c r="AE247" s="416"/>
      <c r="AF247" s="416"/>
      <c r="AG247" s="416"/>
      <c r="AH247" s="416"/>
      <c r="AI247" s="416"/>
      <c r="AJ247" s="416"/>
      <c r="AK247" s="416"/>
      <c r="AL247" s="416"/>
      <c r="AM247" s="416"/>
      <c r="AN247" s="416"/>
      <c r="AO247" s="416"/>
      <c r="AP247" s="416"/>
      <c r="AQ247" s="416"/>
      <c r="AR247" s="416"/>
      <c r="AS247" s="416"/>
      <c r="AT247" s="416"/>
      <c r="AU247" s="416"/>
      <c r="AV247" s="416"/>
      <c r="AW247" s="416"/>
      <c r="AX247" s="416"/>
      <c r="AY247" s="416"/>
      <c r="AZ247" s="416"/>
      <c r="BA247" s="416"/>
      <c r="BB247" s="416"/>
      <c r="BC247" s="416"/>
      <c r="BD247" s="416"/>
      <c r="BE247" s="416"/>
      <c r="BF247" s="416"/>
      <c r="BG247" s="416"/>
      <c r="BH247" s="416"/>
      <c r="BI247" s="416"/>
      <c r="BJ247" s="416"/>
      <c r="BK247" s="416"/>
      <c r="BL247" s="416"/>
      <c r="BM247" s="416"/>
      <c r="BN247" s="416"/>
    </row>
    <row r="248" spans="1:66" s="3" customFormat="1" ht="30" customHeight="1">
      <c r="A248" s="90">
        <v>20001</v>
      </c>
      <c r="B248" s="48" t="s">
        <v>476</v>
      </c>
      <c r="C248" s="45">
        <v>0</v>
      </c>
      <c r="D248" s="30">
        <v>0</v>
      </c>
      <c r="E248" s="30">
        <v>1908510.6382978724</v>
      </c>
      <c r="F248" s="33">
        <v>1908510.6382978724</v>
      </c>
      <c r="G248" s="34">
        <v>0</v>
      </c>
      <c r="H248" s="27">
        <v>0</v>
      </c>
      <c r="I248" s="29">
        <v>0</v>
      </c>
      <c r="J248" s="396">
        <v>-1908510.6382978724</v>
      </c>
      <c r="K248" s="448"/>
      <c r="L248" s="35">
        <v>308</v>
      </c>
      <c r="M248" s="27">
        <v>4855</v>
      </c>
      <c r="N248" s="27">
        <v>149449</v>
      </c>
      <c r="O248" s="33">
        <v>371</v>
      </c>
      <c r="P248" s="35">
        <f t="shared" si="12"/>
        <v>6196.4631113567284</v>
      </c>
      <c r="Q248" s="27">
        <f t="shared" si="13"/>
        <v>393.10208821789337</v>
      </c>
      <c r="R248" s="27">
        <f t="shared" si="14"/>
        <v>12.770313874953144</v>
      </c>
      <c r="S248" s="33">
        <f t="shared" si="15"/>
        <v>5144.2335264093599</v>
      </c>
      <c r="T248" s="416"/>
      <c r="U248" s="433">
        <v>34193372</v>
      </c>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16"/>
      <c r="AY248" s="416"/>
      <c r="AZ248" s="416"/>
      <c r="BA248" s="416"/>
      <c r="BB248" s="416"/>
      <c r="BC248" s="416"/>
      <c r="BD248" s="416"/>
      <c r="BE248" s="416"/>
      <c r="BF248" s="416"/>
      <c r="BG248" s="416"/>
      <c r="BH248" s="416"/>
      <c r="BI248" s="416"/>
      <c r="BJ248" s="416"/>
      <c r="BK248" s="416"/>
      <c r="BL248" s="416"/>
      <c r="BM248" s="416"/>
      <c r="BN248" s="416"/>
    </row>
    <row r="249" spans="1:66" s="3" customFormat="1" ht="30" customHeight="1">
      <c r="A249" s="90">
        <v>20012</v>
      </c>
      <c r="B249" s="48" t="s">
        <v>477</v>
      </c>
      <c r="C249" s="45">
        <v>2000000</v>
      </c>
      <c r="D249" s="30">
        <v>1585870</v>
      </c>
      <c r="E249" s="30">
        <v>1420588.2352941176</v>
      </c>
      <c r="F249" s="33">
        <v>5006458.2352941176</v>
      </c>
      <c r="G249" s="34">
        <v>594890</v>
      </c>
      <c r="H249" s="27">
        <v>508656</v>
      </c>
      <c r="I249" s="29">
        <v>1103546</v>
      </c>
      <c r="J249" s="396">
        <v>-3902912.2352941176</v>
      </c>
      <c r="K249" s="448"/>
      <c r="L249" s="35">
        <v>365</v>
      </c>
      <c r="M249" s="27"/>
      <c r="N249" s="27">
        <v>149449</v>
      </c>
      <c r="O249" s="33">
        <v>295.08</v>
      </c>
      <c r="P249" s="35">
        <f t="shared" si="12"/>
        <v>10692.910233682514</v>
      </c>
      <c r="Q249" s="27"/>
      <c r="R249" s="27">
        <f t="shared" si="14"/>
        <v>26.115345270253517</v>
      </c>
      <c r="S249" s="33">
        <f t="shared" si="15"/>
        <v>13226.624085990639</v>
      </c>
      <c r="T249" s="416"/>
      <c r="U249" s="433">
        <v>0</v>
      </c>
      <c r="V249" s="416"/>
      <c r="W249" s="416"/>
      <c r="X249" s="416"/>
      <c r="Y249" s="416"/>
      <c r="Z249" s="416"/>
      <c r="AA249" s="416"/>
      <c r="AB249" s="416"/>
      <c r="AC249" s="416"/>
      <c r="AD249" s="416"/>
      <c r="AE249" s="416"/>
      <c r="AF249" s="416"/>
      <c r="AG249" s="416"/>
      <c r="AH249" s="416"/>
      <c r="AI249" s="416"/>
      <c r="AJ249" s="416"/>
      <c r="AK249" s="416"/>
      <c r="AL249" s="416"/>
      <c r="AM249" s="416"/>
      <c r="AN249" s="416"/>
      <c r="AO249" s="416"/>
      <c r="AP249" s="416"/>
      <c r="AQ249" s="416"/>
      <c r="AR249" s="416"/>
      <c r="AS249" s="416"/>
      <c r="AT249" s="416"/>
      <c r="AU249" s="416"/>
      <c r="AV249" s="416"/>
      <c r="AW249" s="416"/>
      <c r="AX249" s="416"/>
      <c r="AY249" s="416"/>
      <c r="AZ249" s="416"/>
      <c r="BA249" s="416"/>
      <c r="BB249" s="416"/>
      <c r="BC249" s="416"/>
      <c r="BD249" s="416"/>
      <c r="BE249" s="416"/>
      <c r="BF249" s="416"/>
      <c r="BG249" s="416"/>
      <c r="BH249" s="416"/>
      <c r="BI249" s="416"/>
      <c r="BJ249" s="416"/>
      <c r="BK249" s="416"/>
      <c r="BL249" s="416"/>
      <c r="BM249" s="416"/>
      <c r="BN249" s="416"/>
    </row>
    <row r="250" spans="1:66" s="3" customFormat="1" ht="30" customHeight="1">
      <c r="A250" s="90">
        <v>18009</v>
      </c>
      <c r="B250" s="48" t="s">
        <v>478</v>
      </c>
      <c r="C250" s="45">
        <v>74253450</v>
      </c>
      <c r="D250" s="30">
        <v>335400</v>
      </c>
      <c r="E250" s="30">
        <v>3211510.6382978722</v>
      </c>
      <c r="F250" s="33">
        <v>77800360.638297871</v>
      </c>
      <c r="G250" s="34">
        <v>0</v>
      </c>
      <c r="H250" s="27">
        <v>65945121</v>
      </c>
      <c r="I250" s="29">
        <v>65945121</v>
      </c>
      <c r="J250" s="396">
        <v>-11855239.638297871</v>
      </c>
      <c r="K250" s="448"/>
      <c r="L250" s="35">
        <v>365</v>
      </c>
      <c r="M250" s="27">
        <v>547</v>
      </c>
      <c r="N250" s="27">
        <v>149449</v>
      </c>
      <c r="O250" s="33">
        <v>1169.8499999999999</v>
      </c>
      <c r="P250" s="35">
        <f t="shared" si="12"/>
        <v>32480.108598076356</v>
      </c>
      <c r="Q250" s="27">
        <f t="shared" si="13"/>
        <v>21673.198607491537</v>
      </c>
      <c r="R250" s="27">
        <f t="shared" si="14"/>
        <v>79.326322948282495</v>
      </c>
      <c r="S250" s="33">
        <f t="shared" si="15"/>
        <v>10133.982680085372</v>
      </c>
      <c r="T250" s="416"/>
      <c r="U250" s="433">
        <v>0</v>
      </c>
      <c r="V250" s="416"/>
      <c r="W250" s="416"/>
      <c r="X250" s="416"/>
      <c r="Y250" s="416"/>
      <c r="Z250" s="416"/>
      <c r="AA250" s="416"/>
      <c r="AB250" s="416"/>
      <c r="AC250" s="416"/>
      <c r="AD250" s="416"/>
      <c r="AE250" s="416"/>
      <c r="AF250" s="416"/>
      <c r="AG250" s="416"/>
      <c r="AH250" s="416"/>
      <c r="AI250" s="416"/>
      <c r="AJ250" s="416"/>
      <c r="AK250" s="416"/>
      <c r="AL250" s="416"/>
      <c r="AM250" s="416"/>
      <c r="AN250" s="416"/>
      <c r="AO250" s="416"/>
      <c r="AP250" s="416"/>
      <c r="AQ250" s="416"/>
      <c r="AR250" s="416"/>
      <c r="AS250" s="416"/>
      <c r="AT250" s="416"/>
      <c r="AU250" s="416"/>
      <c r="AV250" s="416"/>
      <c r="AW250" s="416"/>
      <c r="AX250" s="416"/>
      <c r="AY250" s="416"/>
      <c r="AZ250" s="416"/>
      <c r="BA250" s="416"/>
      <c r="BB250" s="416"/>
      <c r="BC250" s="416"/>
      <c r="BD250" s="416"/>
      <c r="BE250" s="416"/>
      <c r="BF250" s="416"/>
      <c r="BG250" s="416"/>
      <c r="BH250" s="416"/>
      <c r="BI250" s="416"/>
      <c r="BJ250" s="416"/>
      <c r="BK250" s="416"/>
      <c r="BL250" s="416"/>
      <c r="BM250" s="416"/>
      <c r="BN250" s="416"/>
    </row>
    <row r="251" spans="1:66" s="3" customFormat="1" ht="30" customHeight="1">
      <c r="A251" s="90">
        <v>23001</v>
      </c>
      <c r="B251" s="48" t="s">
        <v>479</v>
      </c>
      <c r="C251" s="45">
        <v>12768040</v>
      </c>
      <c r="D251" s="30">
        <v>18817284</v>
      </c>
      <c r="E251" s="30">
        <v>13986552.631578946</v>
      </c>
      <c r="F251" s="33">
        <v>45571876.631578945</v>
      </c>
      <c r="G251" s="34">
        <v>0</v>
      </c>
      <c r="H251" s="27">
        <v>378363</v>
      </c>
      <c r="I251" s="29">
        <v>378363</v>
      </c>
      <c r="J251" s="396">
        <v>-45193513.631578945</v>
      </c>
      <c r="K251" s="448"/>
      <c r="L251" s="35">
        <v>365</v>
      </c>
      <c r="M251" s="27"/>
      <c r="N251" s="27">
        <v>149449</v>
      </c>
      <c r="O251" s="33">
        <v>2929</v>
      </c>
      <c r="P251" s="35">
        <f t="shared" si="12"/>
        <v>123817.84556596971</v>
      </c>
      <c r="Q251" s="27"/>
      <c r="R251" s="27">
        <f t="shared" si="14"/>
        <v>302.40091022073716</v>
      </c>
      <c r="S251" s="33">
        <f t="shared" si="15"/>
        <v>15429.673482956281</v>
      </c>
      <c r="T251" s="416"/>
      <c r="U251" s="433">
        <v>0</v>
      </c>
      <c r="V251" s="416"/>
      <c r="W251" s="416"/>
      <c r="X251" s="416"/>
      <c r="Y251" s="416"/>
      <c r="Z251" s="416"/>
      <c r="AA251" s="416"/>
      <c r="AB251" s="416"/>
      <c r="AC251" s="416"/>
      <c r="AD251" s="416"/>
      <c r="AE251" s="416"/>
      <c r="AF251" s="416"/>
      <c r="AG251" s="416"/>
      <c r="AH251" s="416"/>
      <c r="AI251" s="416"/>
      <c r="AJ251" s="416"/>
      <c r="AK251" s="416"/>
      <c r="AL251" s="416"/>
      <c r="AM251" s="416"/>
      <c r="AN251" s="416"/>
      <c r="AO251" s="416"/>
      <c r="AP251" s="416"/>
      <c r="AQ251" s="416"/>
      <c r="AR251" s="416"/>
      <c r="AS251" s="416"/>
      <c r="AT251" s="416"/>
      <c r="AU251" s="416"/>
      <c r="AV251" s="416"/>
      <c r="AW251" s="416"/>
      <c r="AX251" s="416"/>
      <c r="AY251" s="416"/>
      <c r="AZ251" s="416"/>
      <c r="BA251" s="416"/>
      <c r="BB251" s="416"/>
      <c r="BC251" s="416"/>
      <c r="BD251" s="416"/>
      <c r="BE251" s="416"/>
      <c r="BF251" s="416"/>
      <c r="BG251" s="416"/>
      <c r="BH251" s="416"/>
      <c r="BI251" s="416"/>
      <c r="BJ251" s="416"/>
      <c r="BK251" s="416"/>
      <c r="BL251" s="416"/>
      <c r="BM251" s="416"/>
      <c r="BN251" s="416"/>
    </row>
    <row r="252" spans="1:66" s="3" customFormat="1" ht="30" customHeight="1">
      <c r="A252" s="90">
        <v>23002</v>
      </c>
      <c r="B252" s="48" t="s">
        <v>28</v>
      </c>
      <c r="C252" s="45">
        <v>838202</v>
      </c>
      <c r="D252" s="30">
        <v>424353</v>
      </c>
      <c r="E252" s="30">
        <v>0</v>
      </c>
      <c r="F252" s="33">
        <v>1262555</v>
      </c>
      <c r="G252" s="34">
        <v>3050</v>
      </c>
      <c r="H252" s="27">
        <v>0</v>
      </c>
      <c r="I252" s="29">
        <v>3050</v>
      </c>
      <c r="J252" s="396">
        <v>-1259505</v>
      </c>
      <c r="K252" s="448"/>
      <c r="L252" s="35">
        <v>365</v>
      </c>
      <c r="M252" s="27"/>
      <c r="N252" s="27">
        <v>149449</v>
      </c>
      <c r="O252" s="33">
        <v>749</v>
      </c>
      <c r="P252" s="35">
        <f t="shared" si="12"/>
        <v>3450.6986301369861</v>
      </c>
      <c r="Q252" s="27"/>
      <c r="R252" s="27">
        <f t="shared" si="14"/>
        <v>8.4276575955677195</v>
      </c>
      <c r="S252" s="33">
        <f t="shared" si="15"/>
        <v>1681.5821094793057</v>
      </c>
      <c r="T252" s="416"/>
      <c r="U252" s="433">
        <v>0</v>
      </c>
      <c r="V252" s="416"/>
      <c r="W252" s="416"/>
      <c r="X252" s="416"/>
      <c r="Y252" s="416"/>
      <c r="Z252" s="416"/>
      <c r="AA252" s="416"/>
      <c r="AB252" s="416"/>
      <c r="AC252" s="416"/>
      <c r="AD252" s="416"/>
      <c r="AE252" s="416"/>
      <c r="AF252" s="416"/>
      <c r="AG252" s="416"/>
      <c r="AH252" s="416"/>
      <c r="AI252" s="416"/>
      <c r="AJ252" s="416"/>
      <c r="AK252" s="416"/>
      <c r="AL252" s="416"/>
      <c r="AM252" s="416"/>
      <c r="AN252" s="416"/>
      <c r="AO252" s="416"/>
      <c r="AP252" s="416"/>
      <c r="AQ252" s="416"/>
      <c r="AR252" s="416"/>
      <c r="AS252" s="416"/>
      <c r="AT252" s="416"/>
      <c r="AU252" s="416"/>
      <c r="AV252" s="416"/>
      <c r="AW252" s="416"/>
      <c r="AX252" s="416"/>
      <c r="AY252" s="416"/>
      <c r="AZ252" s="416"/>
      <c r="BA252" s="416"/>
      <c r="BB252" s="416"/>
      <c r="BC252" s="416"/>
      <c r="BD252" s="416"/>
      <c r="BE252" s="416"/>
      <c r="BF252" s="416"/>
      <c r="BG252" s="416"/>
      <c r="BH252" s="416"/>
      <c r="BI252" s="416"/>
      <c r="BJ252" s="416"/>
      <c r="BK252" s="416"/>
      <c r="BL252" s="416"/>
      <c r="BM252" s="416"/>
      <c r="BN252" s="416"/>
    </row>
    <row r="253" spans="1:66" s="3" customFormat="1" ht="30" customHeight="1">
      <c r="A253" s="90">
        <v>23003</v>
      </c>
      <c r="B253" s="48" t="s">
        <v>16</v>
      </c>
      <c r="C253" s="45">
        <v>3274804</v>
      </c>
      <c r="D253" s="30">
        <v>2521403</v>
      </c>
      <c r="E253" s="30">
        <v>2475620</v>
      </c>
      <c r="F253" s="33">
        <v>8271827</v>
      </c>
      <c r="G253" s="34">
        <v>0</v>
      </c>
      <c r="H253" s="27">
        <v>0</v>
      </c>
      <c r="I253" s="29">
        <v>0</v>
      </c>
      <c r="J253" s="396">
        <v>-8271827</v>
      </c>
      <c r="K253" s="448"/>
      <c r="L253" s="35">
        <v>365</v>
      </c>
      <c r="M253" s="27"/>
      <c r="N253" s="27">
        <v>149449</v>
      </c>
      <c r="O253" s="33">
        <v>657.8</v>
      </c>
      <c r="P253" s="35">
        <f t="shared" si="12"/>
        <v>22662.539726027397</v>
      </c>
      <c r="Q253" s="27"/>
      <c r="R253" s="27">
        <f t="shared" si="14"/>
        <v>55.34882802829059</v>
      </c>
      <c r="S253" s="33">
        <f t="shared" si="15"/>
        <v>12574.98783824871</v>
      </c>
      <c r="T253" s="416"/>
      <c r="U253" s="433">
        <v>0</v>
      </c>
      <c r="V253" s="416"/>
      <c r="W253" s="416"/>
      <c r="X253" s="416"/>
      <c r="Y253" s="416"/>
      <c r="Z253" s="416"/>
      <c r="AA253" s="416"/>
      <c r="AB253" s="416"/>
      <c r="AC253" s="416"/>
      <c r="AD253" s="416"/>
      <c r="AE253" s="416"/>
      <c r="AF253" s="416"/>
      <c r="AG253" s="416"/>
      <c r="AH253" s="416"/>
      <c r="AI253" s="416"/>
      <c r="AJ253" s="416"/>
      <c r="AK253" s="416"/>
      <c r="AL253" s="416"/>
      <c r="AM253" s="416"/>
      <c r="AN253" s="416"/>
      <c r="AO253" s="416"/>
      <c r="AP253" s="416"/>
      <c r="AQ253" s="416"/>
      <c r="AR253" s="416"/>
      <c r="AS253" s="416"/>
      <c r="AT253" s="416"/>
      <c r="AU253" s="416"/>
      <c r="AV253" s="416"/>
      <c r="AW253" s="416"/>
      <c r="AX253" s="416"/>
      <c r="AY253" s="416"/>
      <c r="AZ253" s="416"/>
      <c r="BA253" s="416"/>
      <c r="BB253" s="416"/>
      <c r="BC253" s="416"/>
      <c r="BD253" s="416"/>
      <c r="BE253" s="416"/>
      <c r="BF253" s="416"/>
      <c r="BG253" s="416"/>
      <c r="BH253" s="416"/>
      <c r="BI253" s="416"/>
      <c r="BJ253" s="416"/>
      <c r="BK253" s="416"/>
      <c r="BL253" s="416"/>
      <c r="BM253" s="416"/>
      <c r="BN253" s="416"/>
    </row>
    <row r="254" spans="1:66" s="3" customFormat="1" ht="30" customHeight="1">
      <c r="A254" s="90">
        <v>24001</v>
      </c>
      <c r="B254" s="48" t="s">
        <v>145</v>
      </c>
      <c r="C254" s="45">
        <v>15181465</v>
      </c>
      <c r="D254" s="30">
        <v>1797200</v>
      </c>
      <c r="E254" s="30">
        <v>0</v>
      </c>
      <c r="F254" s="33">
        <v>16978665</v>
      </c>
      <c r="G254" s="34">
        <v>918744</v>
      </c>
      <c r="H254" s="27">
        <v>2011300</v>
      </c>
      <c r="I254" s="29">
        <v>2930044</v>
      </c>
      <c r="J254" s="396">
        <v>-14048621</v>
      </c>
      <c r="K254" s="448"/>
      <c r="L254" s="35">
        <v>359</v>
      </c>
      <c r="M254" s="27">
        <v>20505</v>
      </c>
      <c r="N254" s="27">
        <v>149449</v>
      </c>
      <c r="O254" s="33">
        <v>2494</v>
      </c>
      <c r="P254" s="35">
        <f t="shared" si="12"/>
        <v>39132.649025069637</v>
      </c>
      <c r="Q254" s="27">
        <f t="shared" si="13"/>
        <v>685.13148012679835</v>
      </c>
      <c r="R254" s="27">
        <f t="shared" si="14"/>
        <v>94.002776867024878</v>
      </c>
      <c r="S254" s="33">
        <f t="shared" si="15"/>
        <v>5632.9675220529271</v>
      </c>
      <c r="T254" s="416"/>
      <c r="U254" s="433">
        <v>0</v>
      </c>
      <c r="V254" s="416"/>
      <c r="W254" s="416"/>
      <c r="X254" s="416"/>
      <c r="Y254" s="416"/>
      <c r="Z254" s="416"/>
      <c r="AA254" s="416"/>
      <c r="AB254" s="416"/>
      <c r="AC254" s="416"/>
      <c r="AD254" s="416"/>
      <c r="AE254" s="416"/>
      <c r="AF254" s="416"/>
      <c r="AG254" s="416"/>
      <c r="AH254" s="416"/>
      <c r="AI254" s="416"/>
      <c r="AJ254" s="416"/>
      <c r="AK254" s="416"/>
      <c r="AL254" s="416"/>
      <c r="AM254" s="416"/>
      <c r="AN254" s="416"/>
      <c r="AO254" s="416"/>
      <c r="AP254" s="416"/>
      <c r="AQ254" s="416"/>
      <c r="AR254" s="416"/>
      <c r="AS254" s="416"/>
      <c r="AT254" s="416"/>
      <c r="AU254" s="416"/>
      <c r="AV254" s="416"/>
      <c r="AW254" s="416"/>
      <c r="AX254" s="416"/>
      <c r="AY254" s="416"/>
      <c r="AZ254" s="416"/>
      <c r="BA254" s="416"/>
      <c r="BB254" s="416"/>
      <c r="BC254" s="416"/>
      <c r="BD254" s="416"/>
      <c r="BE254" s="416"/>
      <c r="BF254" s="416"/>
      <c r="BG254" s="416"/>
      <c r="BH254" s="416"/>
      <c r="BI254" s="416"/>
      <c r="BJ254" s="416"/>
      <c r="BK254" s="416"/>
      <c r="BL254" s="416"/>
      <c r="BM254" s="416"/>
      <c r="BN254" s="416"/>
    </row>
    <row r="255" spans="1:66" s="3" customFormat="1" ht="30" customHeight="1">
      <c r="A255" s="90">
        <v>24003</v>
      </c>
      <c r="B255" s="48" t="s">
        <v>311</v>
      </c>
      <c r="C255" s="45">
        <v>4794000</v>
      </c>
      <c r="D255" s="30">
        <v>2203518</v>
      </c>
      <c r="E255" s="30">
        <v>0</v>
      </c>
      <c r="F255" s="33">
        <v>6997518</v>
      </c>
      <c r="G255" s="34">
        <v>122344</v>
      </c>
      <c r="H255" s="27">
        <v>296034</v>
      </c>
      <c r="I255" s="29">
        <v>418378</v>
      </c>
      <c r="J255" s="396">
        <v>-6579140</v>
      </c>
      <c r="K255" s="448"/>
      <c r="L255" s="35">
        <v>359</v>
      </c>
      <c r="M255" s="27">
        <v>10734</v>
      </c>
      <c r="N255" s="27">
        <v>149449</v>
      </c>
      <c r="O255" s="33">
        <v>1795.28</v>
      </c>
      <c r="P255" s="35">
        <f t="shared" si="12"/>
        <v>18326.295264623954</v>
      </c>
      <c r="Q255" s="27">
        <f t="shared" si="13"/>
        <v>612.92528414384196</v>
      </c>
      <c r="R255" s="27">
        <f t="shared" si="14"/>
        <v>44.022643175932927</v>
      </c>
      <c r="S255" s="33">
        <f t="shared" si="15"/>
        <v>3664.6874025221691</v>
      </c>
      <c r="T255" s="416"/>
      <c r="U255" s="433">
        <v>0</v>
      </c>
      <c r="V255" s="416"/>
      <c r="W255" s="416"/>
      <c r="X255" s="416"/>
      <c r="Y255" s="416"/>
      <c r="Z255" s="416"/>
      <c r="AA255" s="416"/>
      <c r="AB255" s="416"/>
      <c r="AC255" s="416"/>
      <c r="AD255" s="416"/>
      <c r="AE255" s="416"/>
      <c r="AF255" s="416"/>
      <c r="AG255" s="416"/>
      <c r="AH255" s="416"/>
      <c r="AI255" s="416"/>
      <c r="AJ255" s="416"/>
      <c r="AK255" s="416"/>
      <c r="AL255" s="416"/>
      <c r="AM255" s="416"/>
      <c r="AN255" s="416"/>
      <c r="AO255" s="416"/>
      <c r="AP255" s="416"/>
      <c r="AQ255" s="416"/>
      <c r="AR255" s="416"/>
      <c r="AS255" s="416"/>
      <c r="AT255" s="416"/>
      <c r="AU255" s="416"/>
      <c r="AV255" s="416"/>
      <c r="AW255" s="416"/>
      <c r="AX255" s="416"/>
      <c r="AY255" s="416"/>
      <c r="AZ255" s="416"/>
      <c r="BA255" s="416"/>
      <c r="BB255" s="416"/>
      <c r="BC255" s="416"/>
      <c r="BD255" s="416"/>
      <c r="BE255" s="416"/>
      <c r="BF255" s="416"/>
      <c r="BG255" s="416"/>
      <c r="BH255" s="416"/>
      <c r="BI255" s="416"/>
      <c r="BJ255" s="416"/>
      <c r="BK255" s="416"/>
      <c r="BL255" s="416"/>
      <c r="BM255" s="416"/>
      <c r="BN255" s="416"/>
    </row>
    <row r="256" spans="1:66" s="3" customFormat="1" ht="30" customHeight="1">
      <c r="A256" s="90">
        <v>24002</v>
      </c>
      <c r="B256" s="49" t="s">
        <v>27</v>
      </c>
      <c r="C256" s="45">
        <v>2115006</v>
      </c>
      <c r="D256" s="30">
        <v>26153882</v>
      </c>
      <c r="E256" s="30">
        <v>19748936.170212764</v>
      </c>
      <c r="F256" s="33">
        <v>48017824.170212761</v>
      </c>
      <c r="G256" s="34">
        <v>2430</v>
      </c>
      <c r="H256" s="27">
        <v>9310387</v>
      </c>
      <c r="I256" s="29">
        <v>9312817</v>
      </c>
      <c r="J256" s="396">
        <v>-38705007.170212761</v>
      </c>
      <c r="K256" s="448"/>
      <c r="L256" s="35">
        <v>356</v>
      </c>
      <c r="M256" s="27">
        <v>8174</v>
      </c>
      <c r="N256" s="27">
        <v>149449</v>
      </c>
      <c r="O256" s="33">
        <v>1703.57</v>
      </c>
      <c r="P256" s="35">
        <f t="shared" si="12"/>
        <v>108721.93025340664</v>
      </c>
      <c r="Q256" s="27">
        <f t="shared" si="13"/>
        <v>4735.1366736252457</v>
      </c>
      <c r="R256" s="27">
        <f t="shared" si="14"/>
        <v>258.9847183334299</v>
      </c>
      <c r="S256" s="33">
        <f t="shared" si="15"/>
        <v>22719.939403847664</v>
      </c>
      <c r="T256" s="416"/>
      <c r="U256" s="433">
        <v>0</v>
      </c>
      <c r="V256" s="416"/>
      <c r="W256" s="416"/>
      <c r="X256" s="416"/>
      <c r="Y256" s="416"/>
      <c r="Z256" s="416"/>
      <c r="AA256" s="416"/>
      <c r="AB256" s="416"/>
      <c r="AC256" s="416"/>
      <c r="AD256" s="416"/>
      <c r="AE256" s="416"/>
      <c r="AF256" s="416"/>
      <c r="AG256" s="416"/>
      <c r="AH256" s="416"/>
      <c r="AI256" s="416"/>
      <c r="AJ256" s="416"/>
      <c r="AK256" s="416"/>
      <c r="AL256" s="416"/>
      <c r="AM256" s="416"/>
      <c r="AN256" s="416"/>
      <c r="AO256" s="416"/>
      <c r="AP256" s="416"/>
      <c r="AQ256" s="416"/>
      <c r="AR256" s="416"/>
      <c r="AS256" s="416"/>
      <c r="AT256" s="416"/>
      <c r="AU256" s="416"/>
      <c r="AV256" s="416"/>
      <c r="AW256" s="416"/>
      <c r="AX256" s="416"/>
      <c r="AY256" s="416"/>
      <c r="AZ256" s="416"/>
      <c r="BA256" s="416"/>
      <c r="BB256" s="416"/>
      <c r="BC256" s="416"/>
      <c r="BD256" s="416"/>
      <c r="BE256" s="416"/>
      <c r="BF256" s="416"/>
      <c r="BG256" s="416"/>
      <c r="BH256" s="416"/>
      <c r="BI256" s="416"/>
      <c r="BJ256" s="416"/>
      <c r="BK256" s="416"/>
      <c r="BL256" s="416"/>
      <c r="BM256" s="416"/>
      <c r="BN256" s="416"/>
    </row>
    <row r="257" spans="1:66" s="3" customFormat="1" ht="30" customHeight="1">
      <c r="A257" s="90">
        <v>24006</v>
      </c>
      <c r="B257" s="49" t="s">
        <v>143</v>
      </c>
      <c r="C257" s="45">
        <v>766082.4</v>
      </c>
      <c r="D257" s="30">
        <v>39400</v>
      </c>
      <c r="E257" s="30">
        <v>0</v>
      </c>
      <c r="F257" s="33">
        <v>805482.4</v>
      </c>
      <c r="G257" s="34">
        <v>57790</v>
      </c>
      <c r="H257" s="27">
        <v>0</v>
      </c>
      <c r="I257" s="29">
        <v>57790</v>
      </c>
      <c r="J257" s="396">
        <v>-747692.4</v>
      </c>
      <c r="K257" s="448"/>
      <c r="L257" s="35">
        <v>365</v>
      </c>
      <c r="M257" s="27"/>
      <c r="N257" s="27">
        <v>149449</v>
      </c>
      <c r="O257" s="33">
        <v>271.11</v>
      </c>
      <c r="P257" s="35">
        <f t="shared" si="12"/>
        <v>2048.4723287671231</v>
      </c>
      <c r="Q257" s="27"/>
      <c r="R257" s="27">
        <f t="shared" si="14"/>
        <v>5.0029936633901864</v>
      </c>
      <c r="S257" s="33">
        <f t="shared" si="15"/>
        <v>2757.8931061192875</v>
      </c>
      <c r="T257" s="416"/>
      <c r="U257" s="433">
        <v>0</v>
      </c>
      <c r="V257" s="416"/>
      <c r="W257" s="416"/>
      <c r="X257" s="416"/>
      <c r="Y257" s="416"/>
      <c r="Z257" s="416"/>
      <c r="AA257" s="416"/>
      <c r="AB257" s="416"/>
      <c r="AC257" s="416"/>
      <c r="AD257" s="416"/>
      <c r="AE257" s="416"/>
      <c r="AF257" s="416"/>
      <c r="AG257" s="416"/>
      <c r="AH257" s="416"/>
      <c r="AI257" s="416"/>
      <c r="AJ257" s="416"/>
      <c r="AK257" s="416"/>
      <c r="AL257" s="416"/>
      <c r="AM257" s="416"/>
      <c r="AN257" s="416"/>
      <c r="AO257" s="416"/>
      <c r="AP257" s="416"/>
      <c r="AQ257" s="416"/>
      <c r="AR257" s="416"/>
      <c r="AS257" s="416"/>
      <c r="AT257" s="416"/>
      <c r="AU257" s="416"/>
      <c r="AV257" s="416"/>
      <c r="AW257" s="416"/>
      <c r="AX257" s="416"/>
      <c r="AY257" s="416"/>
      <c r="AZ257" s="416"/>
      <c r="BA257" s="416"/>
      <c r="BB257" s="416"/>
      <c r="BC257" s="416"/>
      <c r="BD257" s="416"/>
      <c r="BE257" s="416"/>
      <c r="BF257" s="416"/>
      <c r="BG257" s="416"/>
      <c r="BH257" s="416"/>
      <c r="BI257" s="416"/>
      <c r="BJ257" s="416"/>
      <c r="BK257" s="416"/>
      <c r="BL257" s="416"/>
      <c r="BM257" s="416"/>
      <c r="BN257" s="416"/>
    </row>
    <row r="258" spans="1:66" s="3" customFormat="1" ht="30" customHeight="1">
      <c r="A258" s="90">
        <v>24005</v>
      </c>
      <c r="B258" s="49" t="s">
        <v>144</v>
      </c>
      <c r="C258" s="45">
        <v>510721.6</v>
      </c>
      <c r="D258" s="30">
        <v>791943</v>
      </c>
      <c r="E258" s="30">
        <v>0</v>
      </c>
      <c r="F258" s="33">
        <v>1302664.6000000001</v>
      </c>
      <c r="G258" s="34">
        <v>20560</v>
      </c>
      <c r="H258" s="27">
        <v>159960</v>
      </c>
      <c r="I258" s="29">
        <v>180520</v>
      </c>
      <c r="J258" s="396">
        <v>-1122144.6000000001</v>
      </c>
      <c r="K258" s="448"/>
      <c r="L258" s="35">
        <v>365</v>
      </c>
      <c r="M258" s="27"/>
      <c r="N258" s="27">
        <v>149449</v>
      </c>
      <c r="O258" s="33">
        <v>263</v>
      </c>
      <c r="P258" s="35">
        <f t="shared" si="12"/>
        <v>3074.3687671232879</v>
      </c>
      <c r="Q258" s="27"/>
      <c r="R258" s="27">
        <f t="shared" si="14"/>
        <v>7.5085453900661774</v>
      </c>
      <c r="S258" s="33">
        <f t="shared" si="15"/>
        <v>4266.7095057034221</v>
      </c>
      <c r="T258" s="416"/>
      <c r="U258" s="433">
        <v>0</v>
      </c>
      <c r="V258" s="416"/>
      <c r="W258" s="416"/>
      <c r="X258" s="416"/>
      <c r="Y258" s="416"/>
      <c r="Z258" s="416"/>
      <c r="AA258" s="416"/>
      <c r="AB258" s="416"/>
      <c r="AC258" s="416"/>
      <c r="AD258" s="416"/>
      <c r="AE258" s="416"/>
      <c r="AF258" s="416"/>
      <c r="AG258" s="416"/>
      <c r="AH258" s="416"/>
      <c r="AI258" s="416"/>
      <c r="AJ258" s="416"/>
      <c r="AK258" s="416"/>
      <c r="AL258" s="416"/>
      <c r="AM258" s="416"/>
      <c r="AN258" s="416"/>
      <c r="AO258" s="416"/>
      <c r="AP258" s="416"/>
      <c r="AQ258" s="416"/>
      <c r="AR258" s="416"/>
      <c r="AS258" s="416"/>
      <c r="AT258" s="416"/>
      <c r="AU258" s="416"/>
      <c r="AV258" s="416"/>
      <c r="AW258" s="416"/>
      <c r="AX258" s="416"/>
      <c r="AY258" s="416"/>
      <c r="AZ258" s="416"/>
      <c r="BA258" s="416"/>
      <c r="BB258" s="416"/>
      <c r="BC258" s="416"/>
      <c r="BD258" s="416"/>
      <c r="BE258" s="416"/>
      <c r="BF258" s="416"/>
      <c r="BG258" s="416"/>
      <c r="BH258" s="416"/>
      <c r="BI258" s="416"/>
      <c r="BJ258" s="416"/>
      <c r="BK258" s="416"/>
      <c r="BL258" s="416"/>
      <c r="BM258" s="416"/>
      <c r="BN258" s="416"/>
    </row>
    <row r="259" spans="1:66" s="3" customFormat="1" ht="30" customHeight="1">
      <c r="A259" s="90">
        <v>25001</v>
      </c>
      <c r="B259" s="49" t="s">
        <v>5</v>
      </c>
      <c r="C259" s="45">
        <v>6384020</v>
      </c>
      <c r="D259" s="30">
        <v>29987483</v>
      </c>
      <c r="E259" s="30">
        <v>0</v>
      </c>
      <c r="F259" s="33">
        <v>36371503</v>
      </c>
      <c r="G259" s="34">
        <v>32960230</v>
      </c>
      <c r="H259" s="27">
        <v>9098194</v>
      </c>
      <c r="I259" s="29">
        <v>42058424</v>
      </c>
      <c r="J259" s="396">
        <v>5686921</v>
      </c>
      <c r="K259" s="448"/>
      <c r="L259" s="35">
        <v>365</v>
      </c>
      <c r="M259" s="27"/>
      <c r="N259" s="27">
        <v>149449</v>
      </c>
      <c r="O259" s="33">
        <v>483.79</v>
      </c>
      <c r="P259" s="35">
        <f t="shared" ref="P259:P313" si="16">J259/L259*-1</f>
        <v>-15580.605479452055</v>
      </c>
      <c r="Q259" s="27"/>
      <c r="R259" s="27">
        <f t="shared" ref="R259:R313" si="17">J259/N259*-1</f>
        <v>-38.052586501080633</v>
      </c>
      <c r="S259" s="33">
        <f t="shared" ref="S259:S313" si="18">J259/O259*-1</f>
        <v>-11754.937059467951</v>
      </c>
      <c r="T259" s="416"/>
      <c r="U259" s="433">
        <v>0</v>
      </c>
      <c r="V259" s="416"/>
      <c r="W259" s="416"/>
      <c r="X259" s="416"/>
      <c r="Y259" s="416"/>
      <c r="Z259" s="416"/>
      <c r="AA259" s="416"/>
      <c r="AB259" s="416"/>
      <c r="AC259" s="416"/>
      <c r="AD259" s="416"/>
      <c r="AE259" s="416"/>
      <c r="AF259" s="416"/>
      <c r="AG259" s="416"/>
      <c r="AH259" s="416"/>
      <c r="AI259" s="416"/>
      <c r="AJ259" s="416"/>
      <c r="AK259" s="416"/>
      <c r="AL259" s="416"/>
      <c r="AM259" s="416"/>
      <c r="AN259" s="416"/>
      <c r="AO259" s="416"/>
      <c r="AP259" s="416"/>
      <c r="AQ259" s="416"/>
      <c r="AR259" s="416"/>
      <c r="AS259" s="416"/>
      <c r="AT259" s="416"/>
      <c r="AU259" s="416"/>
      <c r="AV259" s="416"/>
      <c r="AW259" s="416"/>
      <c r="AX259" s="416"/>
      <c r="AY259" s="416"/>
      <c r="AZ259" s="416"/>
      <c r="BA259" s="416"/>
      <c r="BB259" s="416"/>
      <c r="BC259" s="416"/>
      <c r="BD259" s="416"/>
      <c r="BE259" s="416"/>
      <c r="BF259" s="416"/>
      <c r="BG259" s="416"/>
      <c r="BH259" s="416"/>
      <c r="BI259" s="416"/>
      <c r="BJ259" s="416"/>
      <c r="BK259" s="416"/>
      <c r="BL259" s="416"/>
      <c r="BM259" s="416"/>
      <c r="BN259" s="416"/>
    </row>
    <row r="260" spans="1:66" s="3" customFormat="1" ht="30" customHeight="1">
      <c r="A260" s="90">
        <v>26001</v>
      </c>
      <c r="B260" s="49" t="s">
        <v>480</v>
      </c>
      <c r="C260" s="45">
        <v>3274804</v>
      </c>
      <c r="D260" s="30">
        <v>134628952</v>
      </c>
      <c r="E260" s="30">
        <v>135270573.17487267</v>
      </c>
      <c r="F260" s="33">
        <v>273174329.17487264</v>
      </c>
      <c r="G260" s="34">
        <v>546361</v>
      </c>
      <c r="H260" s="27">
        <v>4512922</v>
      </c>
      <c r="I260" s="29">
        <v>5059283</v>
      </c>
      <c r="J260" s="396">
        <v>-268115046.17487264</v>
      </c>
      <c r="K260" s="448"/>
      <c r="L260" s="35">
        <v>365</v>
      </c>
      <c r="M260" s="27"/>
      <c r="N260" s="27">
        <v>149449</v>
      </c>
      <c r="O260" s="33">
        <v>16231.019999999999</v>
      </c>
      <c r="P260" s="35">
        <f t="shared" si="16"/>
        <v>734561.77034211683</v>
      </c>
      <c r="Q260" s="27"/>
      <c r="R260" s="27">
        <f t="shared" si="17"/>
        <v>1794.0236881804003</v>
      </c>
      <c r="S260" s="33">
        <f t="shared" si="18"/>
        <v>16518.681276646363</v>
      </c>
      <c r="T260" s="416"/>
      <c r="U260" s="433">
        <v>0</v>
      </c>
      <c r="V260" s="416"/>
      <c r="W260" s="416"/>
      <c r="X260" s="416"/>
      <c r="Y260" s="416"/>
      <c r="Z260" s="416"/>
      <c r="AA260" s="416"/>
      <c r="AB260" s="416"/>
      <c r="AC260" s="416"/>
      <c r="AD260" s="416"/>
      <c r="AE260" s="416"/>
      <c r="AF260" s="416"/>
      <c r="AG260" s="416"/>
      <c r="AH260" s="416"/>
      <c r="AI260" s="416"/>
      <c r="AJ260" s="416"/>
      <c r="AK260" s="416"/>
      <c r="AL260" s="416"/>
      <c r="AM260" s="416"/>
      <c r="AN260" s="416"/>
      <c r="AO260" s="416"/>
      <c r="AP260" s="416"/>
      <c r="AQ260" s="416"/>
      <c r="AR260" s="416"/>
      <c r="AS260" s="416"/>
      <c r="AT260" s="416"/>
      <c r="AU260" s="416"/>
      <c r="AV260" s="416"/>
      <c r="AW260" s="416"/>
      <c r="AX260" s="416"/>
      <c r="AY260" s="416"/>
      <c r="AZ260" s="416"/>
      <c r="BA260" s="416"/>
      <c r="BB260" s="416"/>
      <c r="BC260" s="416"/>
      <c r="BD260" s="416"/>
      <c r="BE260" s="416"/>
      <c r="BF260" s="416"/>
      <c r="BG260" s="416"/>
      <c r="BH260" s="416"/>
      <c r="BI260" s="416"/>
      <c r="BJ260" s="416"/>
      <c r="BK260" s="416"/>
      <c r="BL260" s="416"/>
      <c r="BM260" s="416"/>
      <c r="BN260" s="416"/>
    </row>
    <row r="261" spans="1:66" s="3" customFormat="1" ht="30" customHeight="1">
      <c r="A261" s="90">
        <v>26010</v>
      </c>
      <c r="B261" s="49" t="s">
        <v>31</v>
      </c>
      <c r="C261" s="45">
        <v>14766040</v>
      </c>
      <c r="D261" s="30">
        <v>36747260</v>
      </c>
      <c r="E261" s="30">
        <v>31257960</v>
      </c>
      <c r="F261" s="33">
        <v>82771260</v>
      </c>
      <c r="G261" s="34">
        <v>0</v>
      </c>
      <c r="H261" s="27">
        <v>6982056</v>
      </c>
      <c r="I261" s="29">
        <v>6982056</v>
      </c>
      <c r="J261" s="396">
        <v>-75789204</v>
      </c>
      <c r="K261" s="448"/>
      <c r="L261" s="35">
        <v>365</v>
      </c>
      <c r="M261" s="27"/>
      <c r="N261" s="27">
        <v>149449</v>
      </c>
      <c r="O261" s="33">
        <v>4967.75</v>
      </c>
      <c r="P261" s="35">
        <f t="shared" si="16"/>
        <v>207641.65479452055</v>
      </c>
      <c r="Q261" s="27"/>
      <c r="R261" s="27">
        <f t="shared" si="17"/>
        <v>507.1241962140931</v>
      </c>
      <c r="S261" s="33">
        <f t="shared" si="18"/>
        <v>15256.243571033165</v>
      </c>
      <c r="T261" s="416"/>
      <c r="U261" s="433">
        <v>0</v>
      </c>
      <c r="V261" s="416"/>
      <c r="W261" s="416"/>
      <c r="X261" s="416"/>
      <c r="Y261" s="416"/>
      <c r="Z261" s="416"/>
      <c r="AA261" s="416"/>
      <c r="AB261" s="416"/>
      <c r="AC261" s="416"/>
      <c r="AD261" s="416"/>
      <c r="AE261" s="416"/>
      <c r="AF261" s="416"/>
      <c r="AG261" s="416"/>
      <c r="AH261" s="416"/>
      <c r="AI261" s="416"/>
      <c r="AJ261" s="416"/>
      <c r="AK261" s="416"/>
      <c r="AL261" s="416"/>
      <c r="AM261" s="416"/>
      <c r="AN261" s="416"/>
      <c r="AO261" s="416"/>
      <c r="AP261" s="416"/>
      <c r="AQ261" s="416"/>
      <c r="AR261" s="416"/>
      <c r="AS261" s="416"/>
      <c r="AT261" s="416"/>
      <c r="AU261" s="416"/>
      <c r="AV261" s="416"/>
      <c r="AW261" s="416"/>
      <c r="AX261" s="416"/>
      <c r="AY261" s="416"/>
      <c r="AZ261" s="416"/>
      <c r="BA261" s="416"/>
      <c r="BB261" s="416"/>
      <c r="BC261" s="416"/>
      <c r="BD261" s="416"/>
      <c r="BE261" s="416"/>
      <c r="BF261" s="416"/>
      <c r="BG261" s="416"/>
      <c r="BH261" s="416"/>
      <c r="BI261" s="416"/>
      <c r="BJ261" s="416"/>
      <c r="BK261" s="416"/>
      <c r="BL261" s="416"/>
      <c r="BM261" s="416"/>
      <c r="BN261" s="416"/>
    </row>
    <row r="262" spans="1:66" s="3" customFormat="1" ht="30" customHeight="1">
      <c r="A262" s="90">
        <v>26011</v>
      </c>
      <c r="B262" s="49" t="s">
        <v>17</v>
      </c>
      <c r="C262" s="45">
        <v>12768040</v>
      </c>
      <c r="D262" s="30">
        <v>33241382</v>
      </c>
      <c r="E262" s="30">
        <v>25006933.383448277</v>
      </c>
      <c r="F262" s="33">
        <v>71016355.383448273</v>
      </c>
      <c r="G262" s="34">
        <v>0</v>
      </c>
      <c r="H262" s="27">
        <v>7398815</v>
      </c>
      <c r="I262" s="29">
        <v>7398815</v>
      </c>
      <c r="J262" s="396">
        <v>-63617540.383448273</v>
      </c>
      <c r="K262" s="448"/>
      <c r="L262" s="35">
        <v>365</v>
      </c>
      <c r="M262" s="27"/>
      <c r="N262" s="27">
        <v>149449</v>
      </c>
      <c r="O262" s="33">
        <v>4560.84</v>
      </c>
      <c r="P262" s="35">
        <f t="shared" si="16"/>
        <v>174294.63118752951</v>
      </c>
      <c r="Q262" s="27"/>
      <c r="R262" s="27">
        <f t="shared" si="17"/>
        <v>425.68060263667388</v>
      </c>
      <c r="S262" s="33">
        <f t="shared" si="18"/>
        <v>13948.645509039623</v>
      </c>
      <c r="T262" s="416"/>
      <c r="U262" s="433">
        <v>0</v>
      </c>
      <c r="V262" s="416"/>
      <c r="W262" s="416"/>
      <c r="X262" s="416"/>
      <c r="Y262" s="416"/>
      <c r="Z262" s="416"/>
      <c r="AA262" s="416"/>
      <c r="AB262" s="416"/>
      <c r="AC262" s="416"/>
      <c r="AD262" s="416"/>
      <c r="AE262" s="416"/>
      <c r="AF262" s="416"/>
      <c r="AG262" s="416"/>
      <c r="AH262" s="416"/>
      <c r="AI262" s="416"/>
      <c r="AJ262" s="416"/>
      <c r="AK262" s="416"/>
      <c r="AL262" s="416"/>
      <c r="AM262" s="416"/>
      <c r="AN262" s="416"/>
      <c r="AO262" s="416"/>
      <c r="AP262" s="416"/>
      <c r="AQ262" s="416"/>
      <c r="AR262" s="416"/>
      <c r="AS262" s="416"/>
      <c r="AT262" s="416"/>
      <c r="AU262" s="416"/>
      <c r="AV262" s="416"/>
      <c r="AW262" s="416"/>
      <c r="AX262" s="416"/>
      <c r="AY262" s="416"/>
      <c r="AZ262" s="416"/>
      <c r="BA262" s="416"/>
      <c r="BB262" s="416"/>
      <c r="BC262" s="416"/>
      <c r="BD262" s="416"/>
      <c r="BE262" s="416"/>
      <c r="BF262" s="416"/>
      <c r="BG262" s="416"/>
      <c r="BH262" s="416"/>
      <c r="BI262" s="416"/>
      <c r="BJ262" s="416"/>
      <c r="BK262" s="416"/>
      <c r="BL262" s="416"/>
      <c r="BM262" s="416"/>
      <c r="BN262" s="416"/>
    </row>
    <row r="263" spans="1:66" s="3" customFormat="1" ht="30" customHeight="1">
      <c r="A263" s="90">
        <v>26012</v>
      </c>
      <c r="B263" s="49" t="s">
        <v>6</v>
      </c>
      <c r="C263" s="45">
        <v>19152060</v>
      </c>
      <c r="D263" s="30">
        <v>17729928</v>
      </c>
      <c r="E263" s="30">
        <v>4709113.9473684207</v>
      </c>
      <c r="F263" s="33">
        <v>41591101.947368421</v>
      </c>
      <c r="G263" s="34">
        <v>0</v>
      </c>
      <c r="H263" s="27">
        <v>328943</v>
      </c>
      <c r="I263" s="29">
        <v>328943</v>
      </c>
      <c r="J263" s="396">
        <v>-41262158.947368421</v>
      </c>
      <c r="K263" s="448"/>
      <c r="L263" s="35">
        <v>365</v>
      </c>
      <c r="M263" s="27"/>
      <c r="N263" s="27">
        <v>149449</v>
      </c>
      <c r="O263" s="33">
        <v>2599.94</v>
      </c>
      <c r="P263" s="35">
        <f t="shared" si="16"/>
        <v>113047.010814708</v>
      </c>
      <c r="Q263" s="27"/>
      <c r="R263" s="27">
        <f t="shared" si="17"/>
        <v>276.09524953240515</v>
      </c>
      <c r="S263" s="33">
        <f t="shared" si="18"/>
        <v>15870.427374234952</v>
      </c>
      <c r="T263" s="416"/>
      <c r="U263" s="433">
        <v>0</v>
      </c>
      <c r="V263" s="416"/>
      <c r="W263" s="416"/>
      <c r="X263" s="416"/>
      <c r="Y263" s="416"/>
      <c r="Z263" s="416"/>
      <c r="AA263" s="416"/>
      <c r="AB263" s="416"/>
      <c r="AC263" s="416"/>
      <c r="AD263" s="416"/>
      <c r="AE263" s="416"/>
      <c r="AF263" s="416"/>
      <c r="AG263" s="416"/>
      <c r="AH263" s="416"/>
      <c r="AI263" s="416"/>
      <c r="AJ263" s="416"/>
      <c r="AK263" s="416"/>
      <c r="AL263" s="416"/>
      <c r="AM263" s="416"/>
      <c r="AN263" s="416"/>
      <c r="AO263" s="416"/>
      <c r="AP263" s="416"/>
      <c r="AQ263" s="416"/>
      <c r="AR263" s="416"/>
      <c r="AS263" s="416"/>
      <c r="AT263" s="416"/>
      <c r="AU263" s="416"/>
      <c r="AV263" s="416"/>
      <c r="AW263" s="416"/>
      <c r="AX263" s="416"/>
      <c r="AY263" s="416"/>
      <c r="AZ263" s="416"/>
      <c r="BA263" s="416"/>
      <c r="BB263" s="416"/>
      <c r="BC263" s="416"/>
      <c r="BD263" s="416"/>
      <c r="BE263" s="416"/>
      <c r="BF263" s="416"/>
      <c r="BG263" s="416"/>
      <c r="BH263" s="416"/>
      <c r="BI263" s="416"/>
      <c r="BJ263" s="416"/>
      <c r="BK263" s="416"/>
      <c r="BL263" s="416"/>
      <c r="BM263" s="416"/>
      <c r="BN263" s="416"/>
    </row>
    <row r="264" spans="1:66" s="3" customFormat="1" ht="30" customHeight="1">
      <c r="A264" s="90">
        <v>26006</v>
      </c>
      <c r="B264" s="48" t="s">
        <v>150</v>
      </c>
      <c r="C264" s="45">
        <v>0</v>
      </c>
      <c r="D264" s="30">
        <v>8061891</v>
      </c>
      <c r="E264" s="30">
        <v>3664740</v>
      </c>
      <c r="F264" s="33">
        <v>11726631</v>
      </c>
      <c r="G264" s="34">
        <v>0</v>
      </c>
      <c r="H264" s="27">
        <v>0</v>
      </c>
      <c r="I264" s="29">
        <v>0</v>
      </c>
      <c r="J264" s="396">
        <v>-11726631</v>
      </c>
      <c r="K264" s="448"/>
      <c r="L264" s="35">
        <v>365</v>
      </c>
      <c r="M264" s="27"/>
      <c r="N264" s="27">
        <v>149449</v>
      </c>
      <c r="O264" s="33">
        <v>960.03</v>
      </c>
      <c r="P264" s="35">
        <f t="shared" si="16"/>
        <v>32127.756164383562</v>
      </c>
      <c r="Q264" s="27"/>
      <c r="R264" s="27">
        <f t="shared" si="17"/>
        <v>78.465770931889807</v>
      </c>
      <c r="S264" s="33">
        <f t="shared" si="18"/>
        <v>12214.858910659043</v>
      </c>
      <c r="T264" s="416"/>
      <c r="U264" s="433">
        <v>0</v>
      </c>
      <c r="V264" s="416"/>
      <c r="W264" s="416"/>
      <c r="X264" s="416"/>
      <c r="Y264" s="416"/>
      <c r="Z264" s="416"/>
      <c r="AA264" s="416"/>
      <c r="AB264" s="416"/>
      <c r="AC264" s="416"/>
      <c r="AD264" s="416"/>
      <c r="AE264" s="416"/>
      <c r="AF264" s="416"/>
      <c r="AG264" s="416"/>
      <c r="AH264" s="416"/>
      <c r="AI264" s="416"/>
      <c r="AJ264" s="416"/>
      <c r="AK264" s="416"/>
      <c r="AL264" s="416"/>
      <c r="AM264" s="416"/>
      <c r="AN264" s="416"/>
      <c r="AO264" s="416"/>
      <c r="AP264" s="416"/>
      <c r="AQ264" s="416"/>
      <c r="AR264" s="416"/>
      <c r="AS264" s="416"/>
      <c r="AT264" s="416"/>
      <c r="AU264" s="416"/>
      <c r="AV264" s="416"/>
      <c r="AW264" s="416"/>
      <c r="AX264" s="416"/>
      <c r="AY264" s="416"/>
      <c r="AZ264" s="416"/>
      <c r="BA264" s="416"/>
      <c r="BB264" s="416"/>
      <c r="BC264" s="416"/>
      <c r="BD264" s="416"/>
      <c r="BE264" s="416"/>
      <c r="BF264" s="416"/>
      <c r="BG264" s="416"/>
      <c r="BH264" s="416"/>
      <c r="BI264" s="416"/>
      <c r="BJ264" s="416"/>
      <c r="BK264" s="416"/>
      <c r="BL264" s="416"/>
      <c r="BM264" s="416"/>
      <c r="BN264" s="416"/>
    </row>
    <row r="265" spans="1:66" s="3" customFormat="1" ht="30" customHeight="1">
      <c r="A265" s="90">
        <v>26005</v>
      </c>
      <c r="B265" s="48" t="s">
        <v>481</v>
      </c>
      <c r="C265" s="45">
        <v>0</v>
      </c>
      <c r="D265" s="30">
        <v>2224504</v>
      </c>
      <c r="E265" s="30">
        <v>3369335.8064516131</v>
      </c>
      <c r="F265" s="33">
        <v>5593839.8064516131</v>
      </c>
      <c r="G265" s="34">
        <v>0</v>
      </c>
      <c r="H265" s="27">
        <v>0</v>
      </c>
      <c r="I265" s="29">
        <v>0</v>
      </c>
      <c r="J265" s="396">
        <v>-5593839.8064516131</v>
      </c>
      <c r="K265" s="448"/>
      <c r="L265" s="35">
        <v>365</v>
      </c>
      <c r="M265" s="27"/>
      <c r="N265" s="27">
        <v>149449</v>
      </c>
      <c r="O265" s="33">
        <v>936.21</v>
      </c>
      <c r="P265" s="35">
        <f t="shared" si="16"/>
        <v>15325.588510826337</v>
      </c>
      <c r="Q265" s="27"/>
      <c r="R265" s="27">
        <f t="shared" si="17"/>
        <v>37.429757351682603</v>
      </c>
      <c r="S265" s="33">
        <f t="shared" si="18"/>
        <v>5974.9840382516877</v>
      </c>
      <c r="T265" s="416"/>
      <c r="U265" s="433">
        <v>0</v>
      </c>
      <c r="V265" s="416"/>
      <c r="W265" s="416"/>
      <c r="X265" s="416"/>
      <c r="Y265" s="416"/>
      <c r="Z265" s="416"/>
      <c r="AA265" s="416"/>
      <c r="AB265" s="416"/>
      <c r="AC265" s="416"/>
      <c r="AD265" s="416"/>
      <c r="AE265" s="416"/>
      <c r="AF265" s="416"/>
      <c r="AG265" s="416"/>
      <c r="AH265" s="416"/>
      <c r="AI265" s="416"/>
      <c r="AJ265" s="416"/>
      <c r="AK265" s="416"/>
      <c r="AL265" s="416"/>
      <c r="AM265" s="416"/>
      <c r="AN265" s="416"/>
      <c r="AO265" s="416"/>
      <c r="AP265" s="416"/>
      <c r="AQ265" s="416"/>
      <c r="AR265" s="416"/>
      <c r="AS265" s="416"/>
      <c r="AT265" s="416"/>
      <c r="AU265" s="416"/>
      <c r="AV265" s="416"/>
      <c r="AW265" s="416"/>
      <c r="AX265" s="416"/>
      <c r="AY265" s="416"/>
      <c r="AZ265" s="416"/>
      <c r="BA265" s="416"/>
      <c r="BB265" s="416"/>
      <c r="BC265" s="416"/>
      <c r="BD265" s="416"/>
      <c r="BE265" s="416"/>
      <c r="BF265" s="416"/>
      <c r="BG265" s="416"/>
      <c r="BH265" s="416"/>
      <c r="BI265" s="416"/>
      <c r="BJ265" s="416"/>
      <c r="BK265" s="416"/>
      <c r="BL265" s="416"/>
      <c r="BM265" s="416"/>
      <c r="BN265" s="416"/>
    </row>
    <row r="266" spans="1:66" s="3" customFormat="1" ht="30" customHeight="1">
      <c r="A266" s="90">
        <v>26003</v>
      </c>
      <c r="B266" s="48" t="s">
        <v>149</v>
      </c>
      <c r="C266" s="45">
        <v>0</v>
      </c>
      <c r="D266" s="30">
        <v>676851</v>
      </c>
      <c r="E266" s="30">
        <v>2395300</v>
      </c>
      <c r="F266" s="33">
        <v>3072151</v>
      </c>
      <c r="G266" s="34">
        <v>0</v>
      </c>
      <c r="H266" s="27">
        <v>0</v>
      </c>
      <c r="I266" s="29">
        <v>0</v>
      </c>
      <c r="J266" s="396">
        <v>-3072151</v>
      </c>
      <c r="K266" s="448"/>
      <c r="L266" s="35">
        <v>365</v>
      </c>
      <c r="M266" s="27"/>
      <c r="N266" s="27">
        <v>149449</v>
      </c>
      <c r="O266" s="33">
        <v>676.61</v>
      </c>
      <c r="P266" s="35">
        <f t="shared" si="16"/>
        <v>8416.8520547945209</v>
      </c>
      <c r="Q266" s="27"/>
      <c r="R266" s="27">
        <f t="shared" si="17"/>
        <v>20.556517608013436</v>
      </c>
      <c r="S266" s="33">
        <f t="shared" si="18"/>
        <v>4540.5048698659493</v>
      </c>
      <c r="T266" s="416"/>
      <c r="U266" s="433">
        <v>0</v>
      </c>
      <c r="V266" s="416"/>
      <c r="W266" s="416"/>
      <c r="X266" s="416"/>
      <c r="Y266" s="416"/>
      <c r="Z266" s="416"/>
      <c r="AA266" s="416"/>
      <c r="AB266" s="416"/>
      <c r="AC266" s="416"/>
      <c r="AD266" s="416"/>
      <c r="AE266" s="416"/>
      <c r="AF266" s="416"/>
      <c r="AG266" s="416"/>
      <c r="AH266" s="416"/>
      <c r="AI266" s="416"/>
      <c r="AJ266" s="416"/>
      <c r="AK266" s="416"/>
      <c r="AL266" s="416"/>
      <c r="AM266" s="416"/>
      <c r="AN266" s="416"/>
      <c r="AO266" s="416"/>
      <c r="AP266" s="416"/>
      <c r="AQ266" s="416"/>
      <c r="AR266" s="416"/>
      <c r="AS266" s="416"/>
      <c r="AT266" s="416"/>
      <c r="AU266" s="416"/>
      <c r="AV266" s="416"/>
      <c r="AW266" s="416"/>
      <c r="AX266" s="416"/>
      <c r="AY266" s="416"/>
      <c r="AZ266" s="416"/>
      <c r="BA266" s="416"/>
      <c r="BB266" s="416"/>
      <c r="BC266" s="416"/>
      <c r="BD266" s="416"/>
      <c r="BE266" s="416"/>
      <c r="BF266" s="416"/>
      <c r="BG266" s="416"/>
      <c r="BH266" s="416"/>
      <c r="BI266" s="416"/>
      <c r="BJ266" s="416"/>
      <c r="BK266" s="416"/>
      <c r="BL266" s="416"/>
      <c r="BM266" s="416"/>
      <c r="BN266" s="416"/>
    </row>
    <row r="267" spans="1:66" s="3" customFormat="1" ht="30" customHeight="1">
      <c r="A267" s="90">
        <v>26008</v>
      </c>
      <c r="B267" s="48" t="s">
        <v>152</v>
      </c>
      <c r="C267" s="45">
        <v>12768040</v>
      </c>
      <c r="D267" s="30">
        <v>5969566</v>
      </c>
      <c r="E267" s="30">
        <v>2406942.1052631577</v>
      </c>
      <c r="F267" s="33">
        <v>21144548.105263159</v>
      </c>
      <c r="G267" s="34">
        <v>0</v>
      </c>
      <c r="H267" s="27">
        <v>913109</v>
      </c>
      <c r="I267" s="29">
        <v>913109</v>
      </c>
      <c r="J267" s="396">
        <v>-20231439.105263159</v>
      </c>
      <c r="K267" s="448"/>
      <c r="L267" s="35">
        <v>365</v>
      </c>
      <c r="M267" s="27"/>
      <c r="N267" s="27">
        <v>149449</v>
      </c>
      <c r="O267" s="33">
        <v>427.97999999999996</v>
      </c>
      <c r="P267" s="35">
        <f t="shared" si="16"/>
        <v>55428.600288392212</v>
      </c>
      <c r="Q267" s="27"/>
      <c r="R267" s="27">
        <f t="shared" si="17"/>
        <v>135.37353281228485</v>
      </c>
      <c r="S267" s="33">
        <f t="shared" si="18"/>
        <v>47271.926504189825</v>
      </c>
      <c r="T267" s="416"/>
      <c r="U267" s="433">
        <v>0</v>
      </c>
      <c r="V267" s="416"/>
      <c r="W267" s="416"/>
      <c r="X267" s="416"/>
      <c r="Y267" s="416"/>
      <c r="Z267" s="416"/>
      <c r="AA267" s="416"/>
      <c r="AB267" s="416"/>
      <c r="AC267" s="416"/>
      <c r="AD267" s="416"/>
      <c r="AE267" s="416"/>
      <c r="AF267" s="416"/>
      <c r="AG267" s="416"/>
      <c r="AH267" s="416"/>
      <c r="AI267" s="416"/>
      <c r="AJ267" s="416"/>
      <c r="AK267" s="416"/>
      <c r="AL267" s="416"/>
      <c r="AM267" s="416"/>
      <c r="AN267" s="416"/>
      <c r="AO267" s="416"/>
      <c r="AP267" s="416"/>
      <c r="AQ267" s="416"/>
      <c r="AR267" s="416"/>
      <c r="AS267" s="416"/>
      <c r="AT267" s="416"/>
      <c r="AU267" s="416"/>
      <c r="AV267" s="416"/>
      <c r="AW267" s="416"/>
      <c r="AX267" s="416"/>
      <c r="AY267" s="416"/>
      <c r="AZ267" s="416"/>
      <c r="BA267" s="416"/>
      <c r="BB267" s="416"/>
      <c r="BC267" s="416"/>
      <c r="BD267" s="416"/>
      <c r="BE267" s="416"/>
      <c r="BF267" s="416"/>
      <c r="BG267" s="416"/>
      <c r="BH267" s="416"/>
      <c r="BI267" s="416"/>
      <c r="BJ267" s="416"/>
      <c r="BK267" s="416"/>
      <c r="BL267" s="416"/>
      <c r="BM267" s="416"/>
      <c r="BN267" s="416"/>
    </row>
    <row r="268" spans="1:66" s="3" customFormat="1" ht="30" customHeight="1">
      <c r="A268" s="90">
        <v>26009</v>
      </c>
      <c r="B268" s="48" t="s">
        <v>151</v>
      </c>
      <c r="C268" s="45">
        <v>1596005</v>
      </c>
      <c r="D268" s="30">
        <v>5784491</v>
      </c>
      <c r="E268" s="30">
        <v>10475017.826825127</v>
      </c>
      <c r="F268" s="33">
        <v>17855513.826825127</v>
      </c>
      <c r="G268" s="34">
        <v>0</v>
      </c>
      <c r="H268" s="27">
        <v>480753</v>
      </c>
      <c r="I268" s="29">
        <v>480753</v>
      </c>
      <c r="J268" s="396">
        <v>-17374760.826825127</v>
      </c>
      <c r="K268" s="448"/>
      <c r="L268" s="35">
        <v>365</v>
      </c>
      <c r="M268" s="27"/>
      <c r="N268" s="27">
        <v>149449</v>
      </c>
      <c r="O268" s="33">
        <v>338.29</v>
      </c>
      <c r="P268" s="35">
        <f t="shared" si="16"/>
        <v>47602.084457055142</v>
      </c>
      <c r="Q268" s="27"/>
      <c r="R268" s="27">
        <f t="shared" si="17"/>
        <v>116.25879615671651</v>
      </c>
      <c r="S268" s="33">
        <f t="shared" si="18"/>
        <v>51360.551085829102</v>
      </c>
      <c r="T268" s="416"/>
      <c r="U268" s="433">
        <v>0</v>
      </c>
      <c r="V268" s="416"/>
      <c r="W268" s="416"/>
      <c r="X268" s="416"/>
      <c r="Y268" s="416"/>
      <c r="Z268" s="416"/>
      <c r="AA268" s="416"/>
      <c r="AB268" s="416"/>
      <c r="AC268" s="416"/>
      <c r="AD268" s="416"/>
      <c r="AE268" s="416"/>
      <c r="AF268" s="416"/>
      <c r="AG268" s="416"/>
      <c r="AH268" s="416"/>
      <c r="AI268" s="416"/>
      <c r="AJ268" s="416"/>
      <c r="AK268" s="416"/>
      <c r="AL268" s="416"/>
      <c r="AM268" s="416"/>
      <c r="AN268" s="416"/>
      <c r="AO268" s="416"/>
      <c r="AP268" s="416"/>
      <c r="AQ268" s="416"/>
      <c r="AR268" s="416"/>
      <c r="AS268" s="416"/>
      <c r="AT268" s="416"/>
      <c r="AU268" s="416"/>
      <c r="AV268" s="416"/>
      <c r="AW268" s="416"/>
      <c r="AX268" s="416"/>
      <c r="AY268" s="416"/>
      <c r="AZ268" s="416"/>
      <c r="BA268" s="416"/>
      <c r="BB268" s="416"/>
      <c r="BC268" s="416"/>
      <c r="BD268" s="416"/>
      <c r="BE268" s="416"/>
      <c r="BF268" s="416"/>
      <c r="BG268" s="416"/>
      <c r="BH268" s="416"/>
      <c r="BI268" s="416"/>
      <c r="BJ268" s="416"/>
      <c r="BK268" s="416"/>
      <c r="BL268" s="416"/>
      <c r="BM268" s="416"/>
      <c r="BN268" s="416"/>
    </row>
    <row r="269" spans="1:66" s="3" customFormat="1" ht="30" customHeight="1">
      <c r="A269" s="90">
        <v>26013</v>
      </c>
      <c r="B269" s="48" t="s">
        <v>482</v>
      </c>
      <c r="C269" s="45">
        <v>0</v>
      </c>
      <c r="D269" s="30">
        <v>1234534</v>
      </c>
      <c r="E269" s="30">
        <v>341533.07894736843</v>
      </c>
      <c r="F269" s="33">
        <v>1576067.0789473685</v>
      </c>
      <c r="G269" s="34">
        <v>0</v>
      </c>
      <c r="H269" s="27">
        <v>0</v>
      </c>
      <c r="I269" s="29">
        <v>0</v>
      </c>
      <c r="J269" s="396">
        <v>-1576067.0789473685</v>
      </c>
      <c r="K269" s="448"/>
      <c r="L269" s="35">
        <v>365</v>
      </c>
      <c r="M269" s="27"/>
      <c r="N269" s="27">
        <v>149449</v>
      </c>
      <c r="O269" s="33">
        <v>333</v>
      </c>
      <c r="P269" s="35">
        <f t="shared" si="16"/>
        <v>4317.991997116078</v>
      </c>
      <c r="Q269" s="27"/>
      <c r="R269" s="27">
        <f t="shared" si="17"/>
        <v>10.545852290395844</v>
      </c>
      <c r="S269" s="33">
        <f t="shared" si="18"/>
        <v>4732.9341710131184</v>
      </c>
      <c r="T269" s="416"/>
      <c r="U269" s="433">
        <v>0</v>
      </c>
      <c r="V269" s="416"/>
      <c r="W269" s="416"/>
      <c r="X269" s="416"/>
      <c r="Y269" s="416"/>
      <c r="Z269" s="416"/>
      <c r="AA269" s="416"/>
      <c r="AB269" s="416"/>
      <c r="AC269" s="416"/>
      <c r="AD269" s="416"/>
      <c r="AE269" s="416"/>
      <c r="AF269" s="416"/>
      <c r="AG269" s="416"/>
      <c r="AH269" s="416"/>
      <c r="AI269" s="416"/>
      <c r="AJ269" s="416"/>
      <c r="AK269" s="416"/>
      <c r="AL269" s="416"/>
      <c r="AM269" s="416"/>
      <c r="AN269" s="416"/>
      <c r="AO269" s="416"/>
      <c r="AP269" s="416"/>
      <c r="AQ269" s="416"/>
      <c r="AR269" s="416"/>
      <c r="AS269" s="416"/>
      <c r="AT269" s="416"/>
      <c r="AU269" s="416"/>
      <c r="AV269" s="416"/>
      <c r="AW269" s="416"/>
      <c r="AX269" s="416"/>
      <c r="AY269" s="416"/>
      <c r="AZ269" s="416"/>
      <c r="BA269" s="416"/>
      <c r="BB269" s="416"/>
      <c r="BC269" s="416"/>
      <c r="BD269" s="416"/>
      <c r="BE269" s="416"/>
      <c r="BF269" s="416"/>
      <c r="BG269" s="416"/>
      <c r="BH269" s="416"/>
      <c r="BI269" s="416"/>
      <c r="BJ269" s="416"/>
      <c r="BK269" s="416"/>
      <c r="BL269" s="416"/>
      <c r="BM269" s="416"/>
      <c r="BN269" s="416"/>
    </row>
    <row r="270" spans="1:66" s="3" customFormat="1" ht="30" customHeight="1">
      <c r="A270" s="90">
        <v>26007</v>
      </c>
      <c r="B270" s="48" t="s">
        <v>153</v>
      </c>
      <c r="C270" s="45">
        <v>29298068</v>
      </c>
      <c r="D270" s="30">
        <v>234933</v>
      </c>
      <c r="E270" s="30">
        <v>0</v>
      </c>
      <c r="F270" s="33">
        <v>29533001</v>
      </c>
      <c r="G270" s="34">
        <v>0</v>
      </c>
      <c r="H270" s="27">
        <v>0</v>
      </c>
      <c r="I270" s="29">
        <v>0</v>
      </c>
      <c r="J270" s="396">
        <v>-29533001</v>
      </c>
      <c r="K270" s="448"/>
      <c r="L270" s="35">
        <v>365</v>
      </c>
      <c r="M270" s="27"/>
      <c r="N270" s="27">
        <v>149449</v>
      </c>
      <c r="O270" s="33">
        <v>107.59</v>
      </c>
      <c r="P270" s="35">
        <f t="shared" si="16"/>
        <v>80912.33150684931</v>
      </c>
      <c r="Q270" s="27"/>
      <c r="R270" s="27">
        <f t="shared" si="17"/>
        <v>197.61257017444078</v>
      </c>
      <c r="S270" s="33">
        <f t="shared" si="18"/>
        <v>274495.7802769774</v>
      </c>
      <c r="T270" s="416"/>
      <c r="U270" s="433">
        <v>0</v>
      </c>
      <c r="V270" s="416"/>
      <c r="W270" s="416"/>
      <c r="X270" s="416"/>
      <c r="Y270" s="416"/>
      <c r="Z270" s="416"/>
      <c r="AA270" s="416"/>
      <c r="AB270" s="416"/>
      <c r="AC270" s="416"/>
      <c r="AD270" s="416"/>
      <c r="AE270" s="416"/>
      <c r="AF270" s="416"/>
      <c r="AG270" s="416"/>
      <c r="AH270" s="416"/>
      <c r="AI270" s="416"/>
      <c r="AJ270" s="416"/>
      <c r="AK270" s="416"/>
      <c r="AL270" s="416"/>
      <c r="AM270" s="416"/>
      <c r="AN270" s="416"/>
      <c r="AO270" s="416"/>
      <c r="AP270" s="416"/>
      <c r="AQ270" s="416"/>
      <c r="AR270" s="416"/>
      <c r="AS270" s="416"/>
      <c r="AT270" s="416"/>
      <c r="AU270" s="416"/>
      <c r="AV270" s="416"/>
      <c r="AW270" s="416"/>
      <c r="AX270" s="416"/>
      <c r="AY270" s="416"/>
      <c r="AZ270" s="416"/>
      <c r="BA270" s="416"/>
      <c r="BB270" s="416"/>
      <c r="BC270" s="416"/>
      <c r="BD270" s="416"/>
      <c r="BE270" s="416"/>
      <c r="BF270" s="416"/>
      <c r="BG270" s="416"/>
      <c r="BH270" s="416"/>
      <c r="BI270" s="416"/>
      <c r="BJ270" s="416"/>
      <c r="BK270" s="416"/>
      <c r="BL270" s="416"/>
      <c r="BM270" s="416"/>
      <c r="BN270" s="416"/>
    </row>
    <row r="271" spans="1:66" s="3" customFormat="1" ht="30" customHeight="1">
      <c r="A271" s="90">
        <v>28008</v>
      </c>
      <c r="B271" s="48" t="s">
        <v>483</v>
      </c>
      <c r="C271" s="45">
        <v>0</v>
      </c>
      <c r="D271" s="30">
        <v>56108986</v>
      </c>
      <c r="E271" s="30">
        <v>41191042.55319149</v>
      </c>
      <c r="F271" s="33">
        <v>97300028.553191483</v>
      </c>
      <c r="G271" s="34">
        <v>32663400</v>
      </c>
      <c r="H271" s="27">
        <v>13408</v>
      </c>
      <c r="I271" s="29">
        <v>32676808</v>
      </c>
      <c r="J271" s="396">
        <v>-64623220.553191483</v>
      </c>
      <c r="K271" s="448"/>
      <c r="L271" s="35">
        <v>365</v>
      </c>
      <c r="M271" s="27"/>
      <c r="N271" s="27">
        <v>149449</v>
      </c>
      <c r="O271" s="33">
        <v>13323.07</v>
      </c>
      <c r="P271" s="35">
        <f t="shared" si="16"/>
        <v>177049.91932381227</v>
      </c>
      <c r="Q271" s="27"/>
      <c r="R271" s="27">
        <f t="shared" si="17"/>
        <v>432.40985589191956</v>
      </c>
      <c r="S271" s="33">
        <f t="shared" si="18"/>
        <v>4850.4751947705363</v>
      </c>
      <c r="T271" s="416"/>
      <c r="U271" s="433">
        <v>0</v>
      </c>
      <c r="V271" s="416"/>
      <c r="W271" s="416"/>
      <c r="X271" s="416"/>
      <c r="Y271" s="416"/>
      <c r="Z271" s="416"/>
      <c r="AA271" s="416"/>
      <c r="AB271" s="416"/>
      <c r="AC271" s="416"/>
      <c r="AD271" s="416"/>
      <c r="AE271" s="416"/>
      <c r="AF271" s="416"/>
      <c r="AG271" s="416"/>
      <c r="AH271" s="416"/>
      <c r="AI271" s="416"/>
      <c r="AJ271" s="416"/>
      <c r="AK271" s="416"/>
      <c r="AL271" s="416"/>
      <c r="AM271" s="416"/>
      <c r="AN271" s="416"/>
      <c r="AO271" s="416"/>
      <c r="AP271" s="416"/>
      <c r="AQ271" s="416"/>
      <c r="AR271" s="416"/>
      <c r="AS271" s="416"/>
      <c r="AT271" s="416"/>
      <c r="AU271" s="416"/>
      <c r="AV271" s="416"/>
      <c r="AW271" s="416"/>
      <c r="AX271" s="416"/>
      <c r="AY271" s="416"/>
      <c r="AZ271" s="416"/>
      <c r="BA271" s="416"/>
      <c r="BB271" s="416"/>
      <c r="BC271" s="416"/>
      <c r="BD271" s="416"/>
      <c r="BE271" s="416"/>
      <c r="BF271" s="416"/>
      <c r="BG271" s="416"/>
      <c r="BH271" s="416"/>
      <c r="BI271" s="416"/>
      <c r="BJ271" s="416"/>
      <c r="BK271" s="416"/>
      <c r="BL271" s="416"/>
      <c r="BM271" s="416"/>
      <c r="BN271" s="416"/>
    </row>
    <row r="272" spans="1:66" s="3" customFormat="1" ht="30" customHeight="1">
      <c r="A272" s="90">
        <v>28007</v>
      </c>
      <c r="B272" s="48" t="s">
        <v>484</v>
      </c>
      <c r="C272" s="45">
        <v>0</v>
      </c>
      <c r="D272" s="30">
        <v>10090125</v>
      </c>
      <c r="E272" s="30">
        <v>54798617.021276593</v>
      </c>
      <c r="F272" s="33">
        <v>64888742.021276593</v>
      </c>
      <c r="G272" s="34">
        <v>21688600</v>
      </c>
      <c r="H272" s="27">
        <v>10000</v>
      </c>
      <c r="I272" s="29">
        <v>21698600</v>
      </c>
      <c r="J272" s="396">
        <v>-43190142.021276593</v>
      </c>
      <c r="K272" s="448"/>
      <c r="L272" s="35">
        <v>365</v>
      </c>
      <c r="M272" s="27"/>
      <c r="N272" s="27">
        <v>149449</v>
      </c>
      <c r="O272" s="33">
        <v>10954.369999999999</v>
      </c>
      <c r="P272" s="35">
        <f t="shared" si="16"/>
        <v>118329.15622267559</v>
      </c>
      <c r="Q272" s="27"/>
      <c r="R272" s="27">
        <f t="shared" si="17"/>
        <v>288.99585826119005</v>
      </c>
      <c r="S272" s="33">
        <f t="shared" si="18"/>
        <v>3942.7317154045918</v>
      </c>
      <c r="T272" s="416"/>
      <c r="U272" s="433">
        <v>0</v>
      </c>
      <c r="V272" s="416"/>
      <c r="W272" s="416"/>
      <c r="X272" s="416"/>
      <c r="Y272" s="416"/>
      <c r="Z272" s="416"/>
      <c r="AA272" s="416"/>
      <c r="AB272" s="416"/>
      <c r="AC272" s="416"/>
      <c r="AD272" s="416"/>
      <c r="AE272" s="416"/>
      <c r="AF272" s="416"/>
      <c r="AG272" s="416"/>
      <c r="AH272" s="416"/>
      <c r="AI272" s="416"/>
      <c r="AJ272" s="416"/>
      <c r="AK272" s="416"/>
      <c r="AL272" s="416"/>
      <c r="AM272" s="416"/>
      <c r="AN272" s="416"/>
      <c r="AO272" s="416"/>
      <c r="AP272" s="416"/>
      <c r="AQ272" s="416"/>
      <c r="AR272" s="416"/>
      <c r="AS272" s="416"/>
      <c r="AT272" s="416"/>
      <c r="AU272" s="416"/>
      <c r="AV272" s="416"/>
      <c r="AW272" s="416"/>
      <c r="AX272" s="416"/>
      <c r="AY272" s="416"/>
      <c r="AZ272" s="416"/>
      <c r="BA272" s="416"/>
      <c r="BB272" s="416"/>
      <c r="BC272" s="416"/>
      <c r="BD272" s="416"/>
      <c r="BE272" s="416"/>
      <c r="BF272" s="416"/>
      <c r="BG272" s="416"/>
      <c r="BH272" s="416"/>
      <c r="BI272" s="416"/>
      <c r="BJ272" s="416"/>
      <c r="BK272" s="416"/>
      <c r="BL272" s="416"/>
      <c r="BM272" s="416"/>
      <c r="BN272" s="416"/>
    </row>
    <row r="273" spans="1:66" s="3" customFormat="1" ht="30" customHeight="1">
      <c r="A273" s="90">
        <v>28022</v>
      </c>
      <c r="B273" s="48" t="s">
        <v>485</v>
      </c>
      <c r="C273" s="45">
        <v>0</v>
      </c>
      <c r="D273" s="30">
        <v>44145341</v>
      </c>
      <c r="E273" s="30">
        <v>25273489.361702129</v>
      </c>
      <c r="F273" s="33">
        <v>69418830.361702129</v>
      </c>
      <c r="G273" s="34">
        <v>21838400</v>
      </c>
      <c r="H273" s="27">
        <v>6020</v>
      </c>
      <c r="I273" s="29">
        <v>21844420</v>
      </c>
      <c r="J273" s="396">
        <v>-47574410.361702129</v>
      </c>
      <c r="K273" s="448"/>
      <c r="L273" s="35">
        <v>365</v>
      </c>
      <c r="M273" s="27"/>
      <c r="N273" s="27">
        <v>149449</v>
      </c>
      <c r="O273" s="33">
        <v>9594.8699999999972</v>
      </c>
      <c r="P273" s="35">
        <f t="shared" si="16"/>
        <v>130340.85030603323</v>
      </c>
      <c r="Q273" s="27"/>
      <c r="R273" s="27">
        <f t="shared" si="17"/>
        <v>318.3320755689374</v>
      </c>
      <c r="S273" s="33">
        <f t="shared" si="18"/>
        <v>4958.3173468428595</v>
      </c>
      <c r="T273" s="416"/>
      <c r="U273" s="433">
        <v>0</v>
      </c>
      <c r="V273" s="416"/>
      <c r="W273" s="416"/>
      <c r="X273" s="416"/>
      <c r="Y273" s="416"/>
      <c r="Z273" s="416"/>
      <c r="AA273" s="416"/>
      <c r="AB273" s="416"/>
      <c r="AC273" s="416"/>
      <c r="AD273" s="416"/>
      <c r="AE273" s="416"/>
      <c r="AF273" s="416"/>
      <c r="AG273" s="416"/>
      <c r="AH273" s="416"/>
      <c r="AI273" s="416"/>
      <c r="AJ273" s="416"/>
      <c r="AK273" s="416"/>
      <c r="AL273" s="416"/>
      <c r="AM273" s="416"/>
      <c r="AN273" s="416"/>
      <c r="AO273" s="416"/>
      <c r="AP273" s="416"/>
      <c r="AQ273" s="416"/>
      <c r="AR273" s="416"/>
      <c r="AS273" s="416"/>
      <c r="AT273" s="416"/>
      <c r="AU273" s="416"/>
      <c r="AV273" s="416"/>
      <c r="AW273" s="416"/>
      <c r="AX273" s="416"/>
      <c r="AY273" s="416"/>
      <c r="AZ273" s="416"/>
      <c r="BA273" s="416"/>
      <c r="BB273" s="416"/>
      <c r="BC273" s="416"/>
      <c r="BD273" s="416"/>
      <c r="BE273" s="416"/>
      <c r="BF273" s="416"/>
      <c r="BG273" s="416"/>
      <c r="BH273" s="416"/>
      <c r="BI273" s="416"/>
      <c r="BJ273" s="416"/>
      <c r="BK273" s="416"/>
      <c r="BL273" s="416"/>
      <c r="BM273" s="416"/>
      <c r="BN273" s="416"/>
    </row>
    <row r="274" spans="1:66" s="3" customFormat="1" ht="30" customHeight="1">
      <c r="A274" s="90">
        <v>28004</v>
      </c>
      <c r="B274" s="48" t="s">
        <v>486</v>
      </c>
      <c r="C274" s="45">
        <v>0</v>
      </c>
      <c r="D274" s="30">
        <v>3833124</v>
      </c>
      <c r="E274" s="30">
        <v>0</v>
      </c>
      <c r="F274" s="33">
        <v>3833124</v>
      </c>
      <c r="G274" s="34">
        <v>7159200</v>
      </c>
      <c r="H274" s="27">
        <v>8180</v>
      </c>
      <c r="I274" s="29">
        <v>7167380</v>
      </c>
      <c r="J274" s="396">
        <v>3334256</v>
      </c>
      <c r="K274" s="448"/>
      <c r="L274" s="35">
        <v>365</v>
      </c>
      <c r="M274" s="27"/>
      <c r="N274" s="27">
        <v>149449</v>
      </c>
      <c r="O274" s="33">
        <v>7824.9999999999982</v>
      </c>
      <c r="P274" s="35">
        <f t="shared" si="16"/>
        <v>-9134.9479452054802</v>
      </c>
      <c r="Q274" s="27"/>
      <c r="R274" s="27">
        <f t="shared" si="17"/>
        <v>-22.310326599709601</v>
      </c>
      <c r="S274" s="33">
        <f t="shared" si="18"/>
        <v>-426.10300319488829</v>
      </c>
      <c r="T274" s="416"/>
      <c r="U274" s="433">
        <v>0</v>
      </c>
      <c r="V274" s="416"/>
      <c r="W274" s="416"/>
      <c r="X274" s="416"/>
      <c r="Y274" s="416"/>
      <c r="Z274" s="416"/>
      <c r="AA274" s="416"/>
      <c r="AB274" s="416"/>
      <c r="AC274" s="416"/>
      <c r="AD274" s="416"/>
      <c r="AE274" s="416"/>
      <c r="AF274" s="416"/>
      <c r="AG274" s="416"/>
      <c r="AH274" s="416"/>
      <c r="AI274" s="416"/>
      <c r="AJ274" s="416"/>
      <c r="AK274" s="416"/>
      <c r="AL274" s="416"/>
      <c r="AM274" s="416"/>
      <c r="AN274" s="416"/>
      <c r="AO274" s="416"/>
      <c r="AP274" s="416"/>
      <c r="AQ274" s="416"/>
      <c r="AR274" s="416"/>
      <c r="AS274" s="416"/>
      <c r="AT274" s="416"/>
      <c r="AU274" s="416"/>
      <c r="AV274" s="416"/>
      <c r="AW274" s="416"/>
      <c r="AX274" s="416"/>
      <c r="AY274" s="416"/>
      <c r="AZ274" s="416"/>
      <c r="BA274" s="416"/>
      <c r="BB274" s="416"/>
      <c r="BC274" s="416"/>
      <c r="BD274" s="416"/>
      <c r="BE274" s="416"/>
      <c r="BF274" s="416"/>
      <c r="BG274" s="416"/>
      <c r="BH274" s="416"/>
      <c r="BI274" s="416"/>
      <c r="BJ274" s="416"/>
      <c r="BK274" s="416"/>
      <c r="BL274" s="416"/>
      <c r="BM274" s="416"/>
      <c r="BN274" s="416"/>
    </row>
    <row r="275" spans="1:66" s="3" customFormat="1" ht="30" customHeight="1">
      <c r="A275" s="90">
        <v>28011</v>
      </c>
      <c r="B275" s="48" t="s">
        <v>487</v>
      </c>
      <c r="C275" s="45">
        <v>0</v>
      </c>
      <c r="D275" s="30">
        <v>3369680</v>
      </c>
      <c r="E275" s="30">
        <v>0</v>
      </c>
      <c r="F275" s="33">
        <v>3369680</v>
      </c>
      <c r="G275" s="34">
        <v>4372100</v>
      </c>
      <c r="H275" s="27">
        <v>2568</v>
      </c>
      <c r="I275" s="29">
        <v>4374668</v>
      </c>
      <c r="J275" s="396">
        <v>1004988</v>
      </c>
      <c r="K275" s="448"/>
      <c r="L275" s="35">
        <v>365</v>
      </c>
      <c r="M275" s="27"/>
      <c r="N275" s="27">
        <v>149449</v>
      </c>
      <c r="O275" s="33">
        <v>6406.8300000000027</v>
      </c>
      <c r="P275" s="35">
        <f t="shared" si="16"/>
        <v>-2753.391780821918</v>
      </c>
      <c r="Q275" s="27"/>
      <c r="R275" s="27">
        <f t="shared" si="17"/>
        <v>-6.7246217773287205</v>
      </c>
      <c r="S275" s="33">
        <f t="shared" si="18"/>
        <v>-156.8619738622688</v>
      </c>
      <c r="T275" s="416"/>
      <c r="U275" s="433">
        <v>0</v>
      </c>
      <c r="V275" s="416"/>
      <c r="W275" s="416"/>
      <c r="X275" s="416"/>
      <c r="Y275" s="416"/>
      <c r="Z275" s="416"/>
      <c r="AA275" s="416"/>
      <c r="AB275" s="416"/>
      <c r="AC275" s="416"/>
      <c r="AD275" s="416"/>
      <c r="AE275" s="416"/>
      <c r="AF275" s="416"/>
      <c r="AG275" s="416"/>
      <c r="AH275" s="416"/>
      <c r="AI275" s="416"/>
      <c r="AJ275" s="416"/>
      <c r="AK275" s="416"/>
      <c r="AL275" s="416"/>
      <c r="AM275" s="416"/>
      <c r="AN275" s="416"/>
      <c r="AO275" s="416"/>
      <c r="AP275" s="416"/>
      <c r="AQ275" s="416"/>
      <c r="AR275" s="416"/>
      <c r="AS275" s="416"/>
      <c r="AT275" s="416"/>
      <c r="AU275" s="416"/>
      <c r="AV275" s="416"/>
      <c r="AW275" s="416"/>
      <c r="AX275" s="416"/>
      <c r="AY275" s="416"/>
      <c r="AZ275" s="416"/>
      <c r="BA275" s="416"/>
      <c r="BB275" s="416"/>
      <c r="BC275" s="416"/>
      <c r="BD275" s="416"/>
      <c r="BE275" s="416"/>
      <c r="BF275" s="416"/>
      <c r="BG275" s="416"/>
      <c r="BH275" s="416"/>
      <c r="BI275" s="416"/>
      <c r="BJ275" s="416"/>
      <c r="BK275" s="416"/>
      <c r="BL275" s="416"/>
      <c r="BM275" s="416"/>
      <c r="BN275" s="416"/>
    </row>
    <row r="276" spans="1:66" s="3" customFormat="1" ht="30" customHeight="1">
      <c r="A276" s="90">
        <v>28013</v>
      </c>
      <c r="B276" s="48" t="s">
        <v>488</v>
      </c>
      <c r="C276" s="45">
        <v>0</v>
      </c>
      <c r="D276" s="30">
        <v>1274081</v>
      </c>
      <c r="E276" s="30">
        <v>0</v>
      </c>
      <c r="F276" s="33">
        <v>1274081</v>
      </c>
      <c r="G276" s="34">
        <v>5066100</v>
      </c>
      <c r="H276" s="27">
        <v>3595</v>
      </c>
      <c r="I276" s="29">
        <v>5069695</v>
      </c>
      <c r="J276" s="396">
        <v>3795614</v>
      </c>
      <c r="K276" s="448"/>
      <c r="L276" s="35">
        <v>365</v>
      </c>
      <c r="M276" s="27"/>
      <c r="N276" s="27">
        <v>149449</v>
      </c>
      <c r="O276" s="33">
        <v>6231.2500000000018</v>
      </c>
      <c r="P276" s="35">
        <f t="shared" si="16"/>
        <v>-10398.942465753425</v>
      </c>
      <c r="Q276" s="27"/>
      <c r="R276" s="27">
        <f t="shared" si="17"/>
        <v>-25.397386399373698</v>
      </c>
      <c r="S276" s="33">
        <f t="shared" si="18"/>
        <v>-609.12561685055152</v>
      </c>
      <c r="T276" s="416"/>
      <c r="U276" s="433">
        <v>0</v>
      </c>
      <c r="V276" s="416"/>
      <c r="W276" s="416"/>
      <c r="X276" s="416"/>
      <c r="Y276" s="416"/>
      <c r="Z276" s="416"/>
      <c r="AA276" s="416"/>
      <c r="AB276" s="416"/>
      <c r="AC276" s="416"/>
      <c r="AD276" s="416"/>
      <c r="AE276" s="416"/>
      <c r="AF276" s="416"/>
      <c r="AG276" s="416"/>
      <c r="AH276" s="416"/>
      <c r="AI276" s="416"/>
      <c r="AJ276" s="416"/>
      <c r="AK276" s="416"/>
      <c r="AL276" s="416"/>
      <c r="AM276" s="416"/>
      <c r="AN276" s="416"/>
      <c r="AO276" s="416"/>
      <c r="AP276" s="416"/>
      <c r="AQ276" s="416"/>
      <c r="AR276" s="416"/>
      <c r="AS276" s="416"/>
      <c r="AT276" s="416"/>
      <c r="AU276" s="416"/>
      <c r="AV276" s="416"/>
      <c r="AW276" s="416"/>
      <c r="AX276" s="416"/>
      <c r="AY276" s="416"/>
      <c r="AZ276" s="416"/>
      <c r="BA276" s="416"/>
      <c r="BB276" s="416"/>
      <c r="BC276" s="416"/>
      <c r="BD276" s="416"/>
      <c r="BE276" s="416"/>
      <c r="BF276" s="416"/>
      <c r="BG276" s="416"/>
      <c r="BH276" s="416"/>
      <c r="BI276" s="416"/>
      <c r="BJ276" s="416"/>
      <c r="BK276" s="416"/>
      <c r="BL276" s="416"/>
      <c r="BM276" s="416"/>
      <c r="BN276" s="416"/>
    </row>
    <row r="277" spans="1:66" s="3" customFormat="1" ht="30" customHeight="1">
      <c r="A277" s="90">
        <v>28019</v>
      </c>
      <c r="B277" s="48" t="s">
        <v>489</v>
      </c>
      <c r="C277" s="45">
        <v>0</v>
      </c>
      <c r="D277" s="30">
        <v>2136368</v>
      </c>
      <c r="E277" s="30">
        <v>14183127.659574468</v>
      </c>
      <c r="F277" s="33">
        <v>16319495.659574468</v>
      </c>
      <c r="G277" s="34">
        <v>10702000</v>
      </c>
      <c r="H277" s="27">
        <v>2580</v>
      </c>
      <c r="I277" s="29">
        <v>10704580</v>
      </c>
      <c r="J277" s="396">
        <v>-5614915.6595744677</v>
      </c>
      <c r="K277" s="448"/>
      <c r="L277" s="35">
        <v>365</v>
      </c>
      <c r="M277" s="27"/>
      <c r="N277" s="27">
        <v>149449</v>
      </c>
      <c r="O277" s="33">
        <v>5729.61</v>
      </c>
      <c r="P277" s="35">
        <f t="shared" si="16"/>
        <v>15383.330574176623</v>
      </c>
      <c r="Q277" s="27"/>
      <c r="R277" s="27">
        <f t="shared" si="17"/>
        <v>37.57078106627992</v>
      </c>
      <c r="S277" s="33">
        <f t="shared" si="18"/>
        <v>979.9821732324657</v>
      </c>
      <c r="T277" s="416"/>
      <c r="U277" s="433">
        <v>0</v>
      </c>
      <c r="V277" s="416"/>
      <c r="W277" s="416"/>
      <c r="X277" s="416"/>
      <c r="Y277" s="416"/>
      <c r="Z277" s="416"/>
      <c r="AA277" s="416"/>
      <c r="AB277" s="416"/>
      <c r="AC277" s="416"/>
      <c r="AD277" s="416"/>
      <c r="AE277" s="416"/>
      <c r="AF277" s="416"/>
      <c r="AG277" s="416"/>
      <c r="AH277" s="416"/>
      <c r="AI277" s="416"/>
      <c r="AJ277" s="416"/>
      <c r="AK277" s="416"/>
      <c r="AL277" s="416"/>
      <c r="AM277" s="416"/>
      <c r="AN277" s="416"/>
      <c r="AO277" s="416"/>
      <c r="AP277" s="416"/>
      <c r="AQ277" s="416"/>
      <c r="AR277" s="416"/>
      <c r="AS277" s="416"/>
      <c r="AT277" s="416"/>
      <c r="AU277" s="416"/>
      <c r="AV277" s="416"/>
      <c r="AW277" s="416"/>
      <c r="AX277" s="416"/>
      <c r="AY277" s="416"/>
      <c r="AZ277" s="416"/>
      <c r="BA277" s="416"/>
      <c r="BB277" s="416"/>
      <c r="BC277" s="416"/>
      <c r="BD277" s="416"/>
      <c r="BE277" s="416"/>
      <c r="BF277" s="416"/>
      <c r="BG277" s="416"/>
      <c r="BH277" s="416"/>
      <c r="BI277" s="416"/>
      <c r="BJ277" s="416"/>
      <c r="BK277" s="416"/>
      <c r="BL277" s="416"/>
      <c r="BM277" s="416"/>
      <c r="BN277" s="416"/>
    </row>
    <row r="278" spans="1:66" s="3" customFormat="1" ht="30" customHeight="1">
      <c r="A278" s="90">
        <v>28017</v>
      </c>
      <c r="B278" s="48" t="s">
        <v>490</v>
      </c>
      <c r="C278" s="45">
        <v>0</v>
      </c>
      <c r="D278" s="30">
        <v>978796</v>
      </c>
      <c r="E278" s="30">
        <v>7778361.7021276588</v>
      </c>
      <c r="F278" s="33">
        <v>8757157.7021276578</v>
      </c>
      <c r="G278" s="34">
        <v>6036200</v>
      </c>
      <c r="H278" s="27">
        <v>14963</v>
      </c>
      <c r="I278" s="29">
        <v>6051163</v>
      </c>
      <c r="J278" s="396">
        <v>-2705994.7021276578</v>
      </c>
      <c r="K278" s="448"/>
      <c r="L278" s="35">
        <v>365</v>
      </c>
      <c r="M278" s="27"/>
      <c r="N278" s="27">
        <v>149449</v>
      </c>
      <c r="O278" s="33">
        <v>4770.71</v>
      </c>
      <c r="P278" s="35">
        <f t="shared" si="16"/>
        <v>7413.6841154182403</v>
      </c>
      <c r="Q278" s="27"/>
      <c r="R278" s="27">
        <f t="shared" si="17"/>
        <v>18.106475801963597</v>
      </c>
      <c r="S278" s="33">
        <f t="shared" si="18"/>
        <v>567.21005932610819</v>
      </c>
      <c r="T278" s="416"/>
      <c r="U278" s="433">
        <v>0</v>
      </c>
      <c r="V278" s="416"/>
      <c r="W278" s="416"/>
      <c r="X278" s="416"/>
      <c r="Y278" s="416"/>
      <c r="Z278" s="416"/>
      <c r="AA278" s="416"/>
      <c r="AB278" s="416"/>
      <c r="AC278" s="416"/>
      <c r="AD278" s="416"/>
      <c r="AE278" s="416"/>
      <c r="AF278" s="416"/>
      <c r="AG278" s="416"/>
      <c r="AH278" s="416"/>
      <c r="AI278" s="416"/>
      <c r="AJ278" s="416"/>
      <c r="AK278" s="416"/>
      <c r="AL278" s="416"/>
      <c r="AM278" s="416"/>
      <c r="AN278" s="416"/>
      <c r="AO278" s="416"/>
      <c r="AP278" s="416"/>
      <c r="AQ278" s="416"/>
      <c r="AR278" s="416"/>
      <c r="AS278" s="416"/>
      <c r="AT278" s="416"/>
      <c r="AU278" s="416"/>
      <c r="AV278" s="416"/>
      <c r="AW278" s="416"/>
      <c r="AX278" s="416"/>
      <c r="AY278" s="416"/>
      <c r="AZ278" s="416"/>
      <c r="BA278" s="416"/>
      <c r="BB278" s="416"/>
      <c r="BC278" s="416"/>
      <c r="BD278" s="416"/>
      <c r="BE278" s="416"/>
      <c r="BF278" s="416"/>
      <c r="BG278" s="416"/>
      <c r="BH278" s="416"/>
      <c r="BI278" s="416"/>
      <c r="BJ278" s="416"/>
      <c r="BK278" s="416"/>
      <c r="BL278" s="416"/>
      <c r="BM278" s="416"/>
      <c r="BN278" s="416"/>
    </row>
    <row r="279" spans="1:66" s="3" customFormat="1" ht="30" customHeight="1">
      <c r="A279" s="90">
        <v>28025</v>
      </c>
      <c r="B279" s="48" t="s">
        <v>491</v>
      </c>
      <c r="C279" s="45">
        <v>0</v>
      </c>
      <c r="D279" s="30">
        <v>6226755</v>
      </c>
      <c r="E279" s="30">
        <v>12982021.276595745</v>
      </c>
      <c r="F279" s="33">
        <v>19208776.276595745</v>
      </c>
      <c r="G279" s="34">
        <v>7332800</v>
      </c>
      <c r="H279" s="27">
        <v>0</v>
      </c>
      <c r="I279" s="29">
        <v>7332800</v>
      </c>
      <c r="J279" s="396">
        <v>-11875976.276595745</v>
      </c>
      <c r="K279" s="448"/>
      <c r="L279" s="35">
        <v>365</v>
      </c>
      <c r="M279" s="27"/>
      <c r="N279" s="27">
        <v>149449</v>
      </c>
      <c r="O279" s="33">
        <v>3510.95</v>
      </c>
      <c r="P279" s="35">
        <f t="shared" si="16"/>
        <v>32536.921305741769</v>
      </c>
      <c r="Q279" s="27"/>
      <c r="R279" s="27">
        <f t="shared" si="17"/>
        <v>79.46507689309226</v>
      </c>
      <c r="S279" s="33">
        <f t="shared" si="18"/>
        <v>3382.5535187330343</v>
      </c>
      <c r="T279" s="416"/>
      <c r="U279" s="433">
        <v>0</v>
      </c>
      <c r="V279" s="416"/>
      <c r="W279" s="416"/>
      <c r="X279" s="416"/>
      <c r="Y279" s="416"/>
      <c r="Z279" s="416"/>
      <c r="AA279" s="416"/>
      <c r="AB279" s="416"/>
      <c r="AC279" s="416"/>
      <c r="AD279" s="416"/>
      <c r="AE279" s="416"/>
      <c r="AF279" s="416"/>
      <c r="AG279" s="416"/>
      <c r="AH279" s="416"/>
      <c r="AI279" s="416"/>
      <c r="AJ279" s="416"/>
      <c r="AK279" s="416"/>
      <c r="AL279" s="416"/>
      <c r="AM279" s="416"/>
      <c r="AN279" s="416"/>
      <c r="AO279" s="416"/>
      <c r="AP279" s="416"/>
      <c r="AQ279" s="416"/>
      <c r="AR279" s="416"/>
      <c r="AS279" s="416"/>
      <c r="AT279" s="416"/>
      <c r="AU279" s="416"/>
      <c r="AV279" s="416"/>
      <c r="AW279" s="416"/>
      <c r="AX279" s="416"/>
      <c r="AY279" s="416"/>
      <c r="AZ279" s="416"/>
      <c r="BA279" s="416"/>
      <c r="BB279" s="416"/>
      <c r="BC279" s="416"/>
      <c r="BD279" s="416"/>
      <c r="BE279" s="416"/>
      <c r="BF279" s="416"/>
      <c r="BG279" s="416"/>
      <c r="BH279" s="416"/>
      <c r="BI279" s="416"/>
      <c r="BJ279" s="416"/>
      <c r="BK279" s="416"/>
      <c r="BL279" s="416"/>
      <c r="BM279" s="416"/>
      <c r="BN279" s="416"/>
    </row>
    <row r="280" spans="1:66" s="3" customFormat="1" ht="30" customHeight="1">
      <c r="A280" s="90">
        <v>28010</v>
      </c>
      <c r="B280" s="48" t="s">
        <v>492</v>
      </c>
      <c r="C280" s="45">
        <v>0</v>
      </c>
      <c r="D280" s="30">
        <v>2210503</v>
      </c>
      <c r="E280" s="30">
        <v>0</v>
      </c>
      <c r="F280" s="33">
        <v>2210503</v>
      </c>
      <c r="G280" s="34">
        <v>1312000</v>
      </c>
      <c r="H280" s="27">
        <v>11300</v>
      </c>
      <c r="I280" s="29">
        <v>1323300</v>
      </c>
      <c r="J280" s="396">
        <v>-887203</v>
      </c>
      <c r="K280" s="448"/>
      <c r="L280" s="35">
        <v>365</v>
      </c>
      <c r="M280" s="27"/>
      <c r="N280" s="27">
        <v>149449</v>
      </c>
      <c r="O280" s="33">
        <v>3036.0000000000005</v>
      </c>
      <c r="P280" s="35">
        <f t="shared" si="16"/>
        <v>2430.6931506849314</v>
      </c>
      <c r="Q280" s="27"/>
      <c r="R280" s="27">
        <f t="shared" si="17"/>
        <v>5.9364933857034838</v>
      </c>
      <c r="S280" s="33">
        <f t="shared" si="18"/>
        <v>292.22760210803682</v>
      </c>
      <c r="T280" s="416"/>
      <c r="U280" s="433">
        <v>0</v>
      </c>
      <c r="V280" s="416"/>
      <c r="W280" s="416"/>
      <c r="X280" s="416"/>
      <c r="Y280" s="416"/>
      <c r="Z280" s="416"/>
      <c r="AA280" s="416"/>
      <c r="AB280" s="416"/>
      <c r="AC280" s="416"/>
      <c r="AD280" s="416"/>
      <c r="AE280" s="416"/>
      <c r="AF280" s="416"/>
      <c r="AG280" s="416"/>
      <c r="AH280" s="416"/>
      <c r="AI280" s="416"/>
      <c r="AJ280" s="416"/>
      <c r="AK280" s="416"/>
      <c r="AL280" s="416"/>
      <c r="AM280" s="416"/>
      <c r="AN280" s="416"/>
      <c r="AO280" s="416"/>
      <c r="AP280" s="416"/>
      <c r="AQ280" s="416"/>
      <c r="AR280" s="416"/>
      <c r="AS280" s="416"/>
      <c r="AT280" s="416"/>
      <c r="AU280" s="416"/>
      <c r="AV280" s="416"/>
      <c r="AW280" s="416"/>
      <c r="AX280" s="416"/>
      <c r="AY280" s="416"/>
      <c r="AZ280" s="416"/>
      <c r="BA280" s="416"/>
      <c r="BB280" s="416"/>
      <c r="BC280" s="416"/>
      <c r="BD280" s="416"/>
      <c r="BE280" s="416"/>
      <c r="BF280" s="416"/>
      <c r="BG280" s="416"/>
      <c r="BH280" s="416"/>
      <c r="BI280" s="416"/>
      <c r="BJ280" s="416"/>
      <c r="BK280" s="416"/>
      <c r="BL280" s="416"/>
      <c r="BM280" s="416"/>
      <c r="BN280" s="416"/>
    </row>
    <row r="281" spans="1:66" s="3" customFormat="1" ht="30" customHeight="1">
      <c r="A281" s="90">
        <v>28015</v>
      </c>
      <c r="B281" s="48" t="s">
        <v>493</v>
      </c>
      <c r="C281" s="45">
        <v>0</v>
      </c>
      <c r="D281" s="30">
        <v>1469940</v>
      </c>
      <c r="E281" s="30">
        <v>0</v>
      </c>
      <c r="F281" s="33">
        <v>1469940</v>
      </c>
      <c r="G281" s="34">
        <v>1788100</v>
      </c>
      <c r="H281" s="27">
        <v>0</v>
      </c>
      <c r="I281" s="29">
        <v>1788100</v>
      </c>
      <c r="J281" s="396">
        <v>318160</v>
      </c>
      <c r="K281" s="448"/>
      <c r="L281" s="35">
        <v>365</v>
      </c>
      <c r="M281" s="27"/>
      <c r="N281" s="27">
        <v>149449</v>
      </c>
      <c r="O281" s="33">
        <v>2679</v>
      </c>
      <c r="P281" s="35">
        <f t="shared" si="16"/>
        <v>-871.67123287671234</v>
      </c>
      <c r="Q281" s="27"/>
      <c r="R281" s="27">
        <f t="shared" si="17"/>
        <v>-2.1288867774290896</v>
      </c>
      <c r="S281" s="33">
        <f t="shared" si="18"/>
        <v>-118.76073161627473</v>
      </c>
      <c r="T281" s="416"/>
      <c r="U281" s="433">
        <v>0</v>
      </c>
      <c r="V281" s="416"/>
      <c r="W281" s="416"/>
      <c r="X281" s="416"/>
      <c r="Y281" s="416"/>
      <c r="Z281" s="416"/>
      <c r="AA281" s="416"/>
      <c r="AB281" s="416"/>
      <c r="AC281" s="416"/>
      <c r="AD281" s="416"/>
      <c r="AE281" s="416"/>
      <c r="AF281" s="416"/>
      <c r="AG281" s="416"/>
      <c r="AH281" s="416"/>
      <c r="AI281" s="416"/>
      <c r="AJ281" s="416"/>
      <c r="AK281" s="416"/>
      <c r="AL281" s="416"/>
      <c r="AM281" s="416"/>
      <c r="AN281" s="416"/>
      <c r="AO281" s="416"/>
      <c r="AP281" s="416"/>
      <c r="AQ281" s="416"/>
      <c r="AR281" s="416"/>
      <c r="AS281" s="416"/>
      <c r="AT281" s="416"/>
      <c r="AU281" s="416"/>
      <c r="AV281" s="416"/>
      <c r="AW281" s="416"/>
      <c r="AX281" s="416"/>
      <c r="AY281" s="416"/>
      <c r="AZ281" s="416"/>
      <c r="BA281" s="416"/>
      <c r="BB281" s="416"/>
      <c r="BC281" s="416"/>
      <c r="BD281" s="416"/>
      <c r="BE281" s="416"/>
      <c r="BF281" s="416"/>
      <c r="BG281" s="416"/>
      <c r="BH281" s="416"/>
      <c r="BI281" s="416"/>
      <c r="BJ281" s="416"/>
      <c r="BK281" s="416"/>
      <c r="BL281" s="416"/>
      <c r="BM281" s="416"/>
      <c r="BN281" s="416"/>
    </row>
    <row r="282" spans="1:66" s="3" customFormat="1" ht="30" customHeight="1">
      <c r="A282" s="90">
        <v>28020</v>
      </c>
      <c r="B282" s="48" t="s">
        <v>494</v>
      </c>
      <c r="C282" s="45">
        <v>0</v>
      </c>
      <c r="D282" s="30">
        <v>527956</v>
      </c>
      <c r="E282" s="30">
        <v>0</v>
      </c>
      <c r="F282" s="33">
        <v>527956</v>
      </c>
      <c r="G282" s="34">
        <v>1813800</v>
      </c>
      <c r="H282" s="27">
        <v>3406</v>
      </c>
      <c r="I282" s="29">
        <v>1817206</v>
      </c>
      <c r="J282" s="396">
        <v>1289250</v>
      </c>
      <c r="K282" s="448"/>
      <c r="L282" s="35">
        <v>365</v>
      </c>
      <c r="M282" s="27"/>
      <c r="N282" s="27">
        <v>149449</v>
      </c>
      <c r="O282" s="33">
        <v>2478</v>
      </c>
      <c r="P282" s="35">
        <f t="shared" si="16"/>
        <v>-3532.1917808219177</v>
      </c>
      <c r="Q282" s="27"/>
      <c r="R282" s="27">
        <f t="shared" si="17"/>
        <v>-8.6266887031696431</v>
      </c>
      <c r="S282" s="33">
        <f t="shared" si="18"/>
        <v>-520.27845036319616</v>
      </c>
      <c r="T282" s="416"/>
      <c r="U282" s="433">
        <v>0</v>
      </c>
      <c r="V282" s="416"/>
      <c r="W282" s="416"/>
      <c r="X282" s="416"/>
      <c r="Y282" s="416"/>
      <c r="Z282" s="416"/>
      <c r="AA282" s="416"/>
      <c r="AB282" s="416"/>
      <c r="AC282" s="416"/>
      <c r="AD282" s="416"/>
      <c r="AE282" s="416"/>
      <c r="AF282" s="416"/>
      <c r="AG282" s="416"/>
      <c r="AH282" s="416"/>
      <c r="AI282" s="416"/>
      <c r="AJ282" s="416"/>
      <c r="AK282" s="416"/>
      <c r="AL282" s="416"/>
      <c r="AM282" s="416"/>
      <c r="AN282" s="416"/>
      <c r="AO282" s="416"/>
      <c r="AP282" s="416"/>
      <c r="AQ282" s="416"/>
      <c r="AR282" s="416"/>
      <c r="AS282" s="416"/>
      <c r="AT282" s="416"/>
      <c r="AU282" s="416"/>
      <c r="AV282" s="416"/>
      <c r="AW282" s="416"/>
      <c r="AX282" s="416"/>
      <c r="AY282" s="416"/>
      <c r="AZ282" s="416"/>
      <c r="BA282" s="416"/>
      <c r="BB282" s="416"/>
      <c r="BC282" s="416"/>
      <c r="BD282" s="416"/>
      <c r="BE282" s="416"/>
      <c r="BF282" s="416"/>
      <c r="BG282" s="416"/>
      <c r="BH282" s="416"/>
      <c r="BI282" s="416"/>
      <c r="BJ282" s="416"/>
      <c r="BK282" s="416"/>
      <c r="BL282" s="416"/>
      <c r="BM282" s="416"/>
      <c r="BN282" s="416"/>
    </row>
    <row r="283" spans="1:66" s="3" customFormat="1" ht="30" customHeight="1">
      <c r="A283" s="90">
        <v>28014</v>
      </c>
      <c r="B283" s="48" t="s">
        <v>495</v>
      </c>
      <c r="C283" s="45">
        <v>0</v>
      </c>
      <c r="D283" s="30">
        <v>359817</v>
      </c>
      <c r="E283" s="30">
        <v>0</v>
      </c>
      <c r="F283" s="33">
        <v>359817</v>
      </c>
      <c r="G283" s="34">
        <v>2291100</v>
      </c>
      <c r="H283" s="27">
        <v>0</v>
      </c>
      <c r="I283" s="29">
        <v>2291100</v>
      </c>
      <c r="J283" s="396">
        <v>1931283</v>
      </c>
      <c r="K283" s="448"/>
      <c r="L283" s="35">
        <v>365</v>
      </c>
      <c r="M283" s="27"/>
      <c r="N283" s="27">
        <v>149449</v>
      </c>
      <c r="O283" s="33">
        <v>2230</v>
      </c>
      <c r="P283" s="35">
        <f t="shared" si="16"/>
        <v>-5291.186301369863</v>
      </c>
      <c r="Q283" s="27"/>
      <c r="R283" s="27">
        <f t="shared" si="17"/>
        <v>-12.922689345529244</v>
      </c>
      <c r="S283" s="33">
        <f t="shared" si="18"/>
        <v>-866.04618834080713</v>
      </c>
      <c r="T283" s="416"/>
      <c r="U283" s="433">
        <v>0</v>
      </c>
      <c r="V283" s="416"/>
      <c r="W283" s="416"/>
      <c r="X283" s="416"/>
      <c r="Y283" s="416"/>
      <c r="Z283" s="416"/>
      <c r="AA283" s="416"/>
      <c r="AB283" s="416"/>
      <c r="AC283" s="416"/>
      <c r="AD283" s="416"/>
      <c r="AE283" s="416"/>
      <c r="AF283" s="416"/>
      <c r="AG283" s="416"/>
      <c r="AH283" s="416"/>
      <c r="AI283" s="416"/>
      <c r="AJ283" s="416"/>
      <c r="AK283" s="416"/>
      <c r="AL283" s="416"/>
      <c r="AM283" s="416"/>
      <c r="AN283" s="416"/>
      <c r="AO283" s="416"/>
      <c r="AP283" s="416"/>
      <c r="AQ283" s="416"/>
      <c r="AR283" s="416"/>
      <c r="AS283" s="416"/>
      <c r="AT283" s="416"/>
      <c r="AU283" s="416"/>
      <c r="AV283" s="416"/>
      <c r="AW283" s="416"/>
      <c r="AX283" s="416"/>
      <c r="AY283" s="416"/>
      <c r="AZ283" s="416"/>
      <c r="BA283" s="416"/>
      <c r="BB283" s="416"/>
      <c r="BC283" s="416"/>
      <c r="BD283" s="416"/>
      <c r="BE283" s="416"/>
      <c r="BF283" s="416"/>
      <c r="BG283" s="416"/>
      <c r="BH283" s="416"/>
      <c r="BI283" s="416"/>
      <c r="BJ283" s="416"/>
      <c r="BK283" s="416"/>
      <c r="BL283" s="416"/>
      <c r="BM283" s="416"/>
      <c r="BN283" s="416"/>
    </row>
    <row r="284" spans="1:66" s="3" customFormat="1" ht="30" customHeight="1">
      <c r="A284" s="90">
        <v>28024</v>
      </c>
      <c r="B284" s="48" t="s">
        <v>496</v>
      </c>
      <c r="C284" s="45">
        <v>0</v>
      </c>
      <c r="D284" s="30">
        <v>2479748</v>
      </c>
      <c r="E284" s="30">
        <v>9507425.5319148935</v>
      </c>
      <c r="F284" s="33">
        <v>11987173.531914894</v>
      </c>
      <c r="G284" s="34">
        <v>4147600</v>
      </c>
      <c r="H284" s="27">
        <v>0</v>
      </c>
      <c r="I284" s="29">
        <v>4147600</v>
      </c>
      <c r="J284" s="396">
        <v>-7839573.5319148935</v>
      </c>
      <c r="K284" s="448"/>
      <c r="L284" s="35">
        <v>365</v>
      </c>
      <c r="M284" s="27"/>
      <c r="N284" s="27">
        <v>149449</v>
      </c>
      <c r="O284" s="33">
        <v>2044.4</v>
      </c>
      <c r="P284" s="35">
        <f t="shared" si="16"/>
        <v>21478.283649081899</v>
      </c>
      <c r="Q284" s="27"/>
      <c r="R284" s="27">
        <f t="shared" si="17"/>
        <v>52.456513806816332</v>
      </c>
      <c r="S284" s="33">
        <f t="shared" si="18"/>
        <v>3834.6573722925518</v>
      </c>
      <c r="T284" s="416"/>
      <c r="U284" s="433">
        <v>0</v>
      </c>
      <c r="V284" s="416"/>
      <c r="W284" s="416"/>
      <c r="X284" s="416"/>
      <c r="Y284" s="416"/>
      <c r="Z284" s="416"/>
      <c r="AA284" s="416"/>
      <c r="AB284" s="416"/>
      <c r="AC284" s="416"/>
      <c r="AD284" s="416"/>
      <c r="AE284" s="416"/>
      <c r="AF284" s="416"/>
      <c r="AG284" s="416"/>
      <c r="AH284" s="416"/>
      <c r="AI284" s="416"/>
      <c r="AJ284" s="416"/>
      <c r="AK284" s="416"/>
      <c r="AL284" s="416"/>
      <c r="AM284" s="416"/>
      <c r="AN284" s="416"/>
      <c r="AO284" s="416"/>
      <c r="AP284" s="416"/>
      <c r="AQ284" s="416"/>
      <c r="AR284" s="416"/>
      <c r="AS284" s="416"/>
      <c r="AT284" s="416"/>
      <c r="AU284" s="416"/>
      <c r="AV284" s="416"/>
      <c r="AW284" s="416"/>
      <c r="AX284" s="416"/>
      <c r="AY284" s="416"/>
      <c r="AZ284" s="416"/>
      <c r="BA284" s="416"/>
      <c r="BB284" s="416"/>
      <c r="BC284" s="416"/>
      <c r="BD284" s="416"/>
      <c r="BE284" s="416"/>
      <c r="BF284" s="416"/>
      <c r="BG284" s="416"/>
      <c r="BH284" s="416"/>
      <c r="BI284" s="416"/>
      <c r="BJ284" s="416"/>
      <c r="BK284" s="416"/>
      <c r="BL284" s="416"/>
      <c r="BM284" s="416"/>
      <c r="BN284" s="416"/>
    </row>
    <row r="285" spans="1:66" s="3" customFormat="1" ht="30" customHeight="1">
      <c r="A285" s="90">
        <v>28023</v>
      </c>
      <c r="B285" s="48" t="s">
        <v>497</v>
      </c>
      <c r="C285" s="45">
        <v>0</v>
      </c>
      <c r="D285" s="30">
        <v>3862007</v>
      </c>
      <c r="E285" s="30">
        <v>6780319.1489361702</v>
      </c>
      <c r="F285" s="33">
        <v>10642326.148936171</v>
      </c>
      <c r="G285" s="34">
        <v>2330800</v>
      </c>
      <c r="H285" s="27">
        <v>0</v>
      </c>
      <c r="I285" s="29">
        <v>2330800</v>
      </c>
      <c r="J285" s="396">
        <v>-8311526.1489361711</v>
      </c>
      <c r="K285" s="448"/>
      <c r="L285" s="35">
        <v>365</v>
      </c>
      <c r="M285" s="27"/>
      <c r="N285" s="27">
        <v>149449</v>
      </c>
      <c r="O285" s="33">
        <v>1487.8999999999999</v>
      </c>
      <c r="P285" s="35">
        <f t="shared" si="16"/>
        <v>22771.304517633347</v>
      </c>
      <c r="Q285" s="27"/>
      <c r="R285" s="27">
        <f t="shared" si="17"/>
        <v>55.614464793582904</v>
      </c>
      <c r="S285" s="33">
        <f t="shared" si="18"/>
        <v>5586.0784655797916</v>
      </c>
      <c r="T285" s="416"/>
      <c r="U285" s="433">
        <v>0</v>
      </c>
      <c r="V285" s="416"/>
      <c r="W285" s="416"/>
      <c r="X285" s="416"/>
      <c r="Y285" s="416"/>
      <c r="Z285" s="416"/>
      <c r="AA285" s="416"/>
      <c r="AB285" s="416"/>
      <c r="AC285" s="416"/>
      <c r="AD285" s="416"/>
      <c r="AE285" s="416"/>
      <c r="AF285" s="416"/>
      <c r="AG285" s="416"/>
      <c r="AH285" s="416"/>
      <c r="AI285" s="416"/>
      <c r="AJ285" s="416"/>
      <c r="AK285" s="416"/>
      <c r="AL285" s="416"/>
      <c r="AM285" s="416"/>
      <c r="AN285" s="416"/>
      <c r="AO285" s="416"/>
      <c r="AP285" s="416"/>
      <c r="AQ285" s="416"/>
      <c r="AR285" s="416"/>
      <c r="AS285" s="416"/>
      <c r="AT285" s="416"/>
      <c r="AU285" s="416"/>
      <c r="AV285" s="416"/>
      <c r="AW285" s="416"/>
      <c r="AX285" s="416"/>
      <c r="AY285" s="416"/>
      <c r="AZ285" s="416"/>
      <c r="BA285" s="416"/>
      <c r="BB285" s="416"/>
      <c r="BC285" s="416"/>
      <c r="BD285" s="416"/>
      <c r="BE285" s="416"/>
      <c r="BF285" s="416"/>
      <c r="BG285" s="416"/>
      <c r="BH285" s="416"/>
      <c r="BI285" s="416"/>
      <c r="BJ285" s="416"/>
      <c r="BK285" s="416"/>
      <c r="BL285" s="416"/>
      <c r="BM285" s="416"/>
      <c r="BN285" s="416"/>
    </row>
    <row r="286" spans="1:66" s="3" customFormat="1" ht="30" customHeight="1">
      <c r="A286" s="90">
        <v>28016</v>
      </c>
      <c r="B286" s="48" t="s">
        <v>498</v>
      </c>
      <c r="C286" s="45">
        <v>0</v>
      </c>
      <c r="D286" s="30">
        <v>123344</v>
      </c>
      <c r="E286" s="30">
        <v>946978.72340425535</v>
      </c>
      <c r="F286" s="33">
        <v>1070322.7234042552</v>
      </c>
      <c r="G286" s="34">
        <v>1639100</v>
      </c>
      <c r="H286" s="27">
        <v>0</v>
      </c>
      <c r="I286" s="29">
        <v>1639100</v>
      </c>
      <c r="J286" s="396">
        <v>568777.27659574477</v>
      </c>
      <c r="K286" s="448"/>
      <c r="L286" s="35">
        <v>365</v>
      </c>
      <c r="M286" s="27"/>
      <c r="N286" s="27">
        <v>149449</v>
      </c>
      <c r="O286" s="33">
        <v>1485.1</v>
      </c>
      <c r="P286" s="35">
        <f t="shared" si="16"/>
        <v>-1558.2939084814925</v>
      </c>
      <c r="Q286" s="27"/>
      <c r="R286" s="27">
        <f t="shared" si="17"/>
        <v>-3.8058285876502671</v>
      </c>
      <c r="S286" s="33">
        <f t="shared" si="18"/>
        <v>-382.98921055534629</v>
      </c>
      <c r="T286" s="416"/>
      <c r="U286" s="433">
        <v>0</v>
      </c>
      <c r="V286" s="416"/>
      <c r="W286" s="416"/>
      <c r="X286" s="416"/>
      <c r="Y286" s="416"/>
      <c r="Z286" s="416"/>
      <c r="AA286" s="416"/>
      <c r="AB286" s="416"/>
      <c r="AC286" s="416"/>
      <c r="AD286" s="416"/>
      <c r="AE286" s="416"/>
      <c r="AF286" s="416"/>
      <c r="AG286" s="416"/>
      <c r="AH286" s="416"/>
      <c r="AI286" s="416"/>
      <c r="AJ286" s="416"/>
      <c r="AK286" s="416"/>
      <c r="AL286" s="416"/>
      <c r="AM286" s="416"/>
      <c r="AN286" s="416"/>
      <c r="AO286" s="416"/>
      <c r="AP286" s="416"/>
      <c r="AQ286" s="416"/>
      <c r="AR286" s="416"/>
      <c r="AS286" s="416"/>
      <c r="AT286" s="416"/>
      <c r="AU286" s="416"/>
      <c r="AV286" s="416"/>
      <c r="AW286" s="416"/>
      <c r="AX286" s="416"/>
      <c r="AY286" s="416"/>
      <c r="AZ286" s="416"/>
      <c r="BA286" s="416"/>
      <c r="BB286" s="416"/>
      <c r="BC286" s="416"/>
      <c r="BD286" s="416"/>
      <c r="BE286" s="416"/>
      <c r="BF286" s="416"/>
      <c r="BG286" s="416"/>
      <c r="BH286" s="416"/>
      <c r="BI286" s="416"/>
      <c r="BJ286" s="416"/>
      <c r="BK286" s="416"/>
      <c r="BL286" s="416"/>
      <c r="BM286" s="416"/>
      <c r="BN286" s="416"/>
    </row>
    <row r="287" spans="1:66" s="3" customFormat="1" ht="30" customHeight="1">
      <c r="A287" s="90">
        <v>28006</v>
      </c>
      <c r="B287" s="48" t="s">
        <v>499</v>
      </c>
      <c r="C287" s="45">
        <v>0</v>
      </c>
      <c r="D287" s="30">
        <v>225856</v>
      </c>
      <c r="E287" s="30">
        <v>0</v>
      </c>
      <c r="F287" s="33">
        <v>225856</v>
      </c>
      <c r="G287" s="34">
        <v>291200</v>
      </c>
      <c r="H287" s="27">
        <v>0</v>
      </c>
      <c r="I287" s="29">
        <v>291200</v>
      </c>
      <c r="J287" s="396">
        <v>65344</v>
      </c>
      <c r="K287" s="448"/>
      <c r="L287" s="35">
        <v>365</v>
      </c>
      <c r="M287" s="27"/>
      <c r="N287" s="27">
        <v>149449</v>
      </c>
      <c r="O287" s="33">
        <v>1293.5999999999999</v>
      </c>
      <c r="P287" s="35">
        <f t="shared" si="16"/>
        <v>-179.02465753424659</v>
      </c>
      <c r="Q287" s="27"/>
      <c r="R287" s="27">
        <f t="shared" si="17"/>
        <v>-0.43723276836914265</v>
      </c>
      <c r="S287" s="33">
        <f t="shared" si="18"/>
        <v>-50.513296227581947</v>
      </c>
      <c r="T287" s="416"/>
      <c r="U287" s="433">
        <v>0</v>
      </c>
      <c r="V287" s="416"/>
      <c r="W287" s="416"/>
      <c r="X287" s="416"/>
      <c r="Y287" s="416"/>
      <c r="Z287" s="416"/>
      <c r="AA287" s="416"/>
      <c r="AB287" s="416"/>
      <c r="AC287" s="416"/>
      <c r="AD287" s="416"/>
      <c r="AE287" s="416"/>
      <c r="AF287" s="416"/>
      <c r="AG287" s="416"/>
      <c r="AH287" s="416"/>
      <c r="AI287" s="416"/>
      <c r="AJ287" s="416"/>
      <c r="AK287" s="416"/>
      <c r="AL287" s="416"/>
      <c r="AM287" s="416"/>
      <c r="AN287" s="416"/>
      <c r="AO287" s="416"/>
      <c r="AP287" s="416"/>
      <c r="AQ287" s="416"/>
      <c r="AR287" s="416"/>
      <c r="AS287" s="416"/>
      <c r="AT287" s="416"/>
      <c r="AU287" s="416"/>
      <c r="AV287" s="416"/>
      <c r="AW287" s="416"/>
      <c r="AX287" s="416"/>
      <c r="AY287" s="416"/>
      <c r="AZ287" s="416"/>
      <c r="BA287" s="416"/>
      <c r="BB287" s="416"/>
      <c r="BC287" s="416"/>
      <c r="BD287" s="416"/>
      <c r="BE287" s="416"/>
      <c r="BF287" s="416"/>
      <c r="BG287" s="416"/>
      <c r="BH287" s="416"/>
      <c r="BI287" s="416"/>
      <c r="BJ287" s="416"/>
      <c r="BK287" s="416"/>
      <c r="BL287" s="416"/>
      <c r="BM287" s="416"/>
      <c r="BN287" s="416"/>
    </row>
    <row r="288" spans="1:66" s="3" customFormat="1" ht="30" customHeight="1">
      <c r="A288" s="90">
        <v>28012</v>
      </c>
      <c r="B288" s="48" t="s">
        <v>500</v>
      </c>
      <c r="C288" s="45">
        <v>0</v>
      </c>
      <c r="D288" s="30">
        <v>444482</v>
      </c>
      <c r="E288" s="30">
        <v>0</v>
      </c>
      <c r="F288" s="33">
        <v>444482</v>
      </c>
      <c r="G288" s="34">
        <v>805900</v>
      </c>
      <c r="H288" s="27">
        <v>33715</v>
      </c>
      <c r="I288" s="29">
        <v>839615</v>
      </c>
      <c r="J288" s="396">
        <v>395133</v>
      </c>
      <c r="K288" s="448"/>
      <c r="L288" s="35">
        <v>365</v>
      </c>
      <c r="M288" s="27"/>
      <c r="N288" s="27">
        <v>149449</v>
      </c>
      <c r="O288" s="33">
        <v>1209.6000000000004</v>
      </c>
      <c r="P288" s="35">
        <f t="shared" si="16"/>
        <v>-1082.5561643835617</v>
      </c>
      <c r="Q288" s="27"/>
      <c r="R288" s="27">
        <f t="shared" si="17"/>
        <v>-2.6439320437072178</v>
      </c>
      <c r="S288" s="33">
        <f t="shared" si="18"/>
        <v>-326.66418650793639</v>
      </c>
      <c r="T288" s="416"/>
      <c r="U288" s="433">
        <v>0</v>
      </c>
      <c r="V288" s="416"/>
      <c r="W288" s="416"/>
      <c r="X288" s="416"/>
      <c r="Y288" s="416"/>
      <c r="Z288" s="416"/>
      <c r="AA288" s="416"/>
      <c r="AB288" s="416"/>
      <c r="AC288" s="416"/>
      <c r="AD288" s="416"/>
      <c r="AE288" s="416"/>
      <c r="AF288" s="416"/>
      <c r="AG288" s="416"/>
      <c r="AH288" s="416"/>
      <c r="AI288" s="416"/>
      <c r="AJ288" s="416"/>
      <c r="AK288" s="416"/>
      <c r="AL288" s="416"/>
      <c r="AM288" s="416"/>
      <c r="AN288" s="416"/>
      <c r="AO288" s="416"/>
      <c r="AP288" s="416"/>
      <c r="AQ288" s="416"/>
      <c r="AR288" s="416"/>
      <c r="AS288" s="416"/>
      <c r="AT288" s="416"/>
      <c r="AU288" s="416"/>
      <c r="AV288" s="416"/>
      <c r="AW288" s="416"/>
      <c r="AX288" s="416"/>
      <c r="AY288" s="416"/>
      <c r="AZ288" s="416"/>
      <c r="BA288" s="416"/>
      <c r="BB288" s="416"/>
      <c r="BC288" s="416"/>
      <c r="BD288" s="416"/>
      <c r="BE288" s="416"/>
      <c r="BF288" s="416"/>
      <c r="BG288" s="416"/>
      <c r="BH288" s="416"/>
      <c r="BI288" s="416"/>
      <c r="BJ288" s="416"/>
      <c r="BK288" s="416"/>
      <c r="BL288" s="416"/>
      <c r="BM288" s="416"/>
      <c r="BN288" s="416"/>
    </row>
    <row r="289" spans="1:66" s="3" customFormat="1" ht="30" customHeight="1">
      <c r="A289" s="90">
        <v>28018</v>
      </c>
      <c r="B289" s="48" t="s">
        <v>501</v>
      </c>
      <c r="C289" s="45">
        <v>0</v>
      </c>
      <c r="D289" s="30">
        <v>31069</v>
      </c>
      <c r="E289" s="30">
        <v>0</v>
      </c>
      <c r="F289" s="33">
        <v>31069</v>
      </c>
      <c r="G289" s="34">
        <v>774000</v>
      </c>
      <c r="H289" s="27">
        <v>0</v>
      </c>
      <c r="I289" s="29">
        <v>774000</v>
      </c>
      <c r="J289" s="396">
        <v>742931</v>
      </c>
      <c r="K289" s="448"/>
      <c r="L289" s="35">
        <v>365</v>
      </c>
      <c r="M289" s="27"/>
      <c r="N289" s="27">
        <v>149449</v>
      </c>
      <c r="O289" s="33">
        <v>901.18000000000006</v>
      </c>
      <c r="P289" s="35">
        <f t="shared" si="16"/>
        <v>-2035.4273972602739</v>
      </c>
      <c r="Q289" s="27"/>
      <c r="R289" s="27">
        <f t="shared" si="17"/>
        <v>-4.9711339654330242</v>
      </c>
      <c r="S289" s="33">
        <f t="shared" si="18"/>
        <v>-824.39801149603852</v>
      </c>
      <c r="T289" s="416"/>
      <c r="U289" s="433">
        <v>0</v>
      </c>
      <c r="V289" s="416"/>
      <c r="W289" s="416"/>
      <c r="X289" s="416"/>
      <c r="Y289" s="416"/>
      <c r="Z289" s="416"/>
      <c r="AA289" s="416"/>
      <c r="AB289" s="416"/>
      <c r="AC289" s="416"/>
      <c r="AD289" s="416"/>
      <c r="AE289" s="416"/>
      <c r="AF289" s="416"/>
      <c r="AG289" s="416"/>
      <c r="AH289" s="416"/>
      <c r="AI289" s="416"/>
      <c r="AJ289" s="416"/>
      <c r="AK289" s="416"/>
      <c r="AL289" s="416"/>
      <c r="AM289" s="416"/>
      <c r="AN289" s="416"/>
      <c r="AO289" s="416"/>
      <c r="AP289" s="416"/>
      <c r="AQ289" s="416"/>
      <c r="AR289" s="416"/>
      <c r="AS289" s="416"/>
      <c r="AT289" s="416"/>
      <c r="AU289" s="416"/>
      <c r="AV289" s="416"/>
      <c r="AW289" s="416"/>
      <c r="AX289" s="416"/>
      <c r="AY289" s="416"/>
      <c r="AZ289" s="416"/>
      <c r="BA289" s="416"/>
      <c r="BB289" s="416"/>
      <c r="BC289" s="416"/>
      <c r="BD289" s="416"/>
      <c r="BE289" s="416"/>
      <c r="BF289" s="416"/>
      <c r="BG289" s="416"/>
      <c r="BH289" s="416"/>
      <c r="BI289" s="416"/>
      <c r="BJ289" s="416"/>
      <c r="BK289" s="416"/>
      <c r="BL289" s="416"/>
      <c r="BM289" s="416"/>
      <c r="BN289" s="416"/>
    </row>
    <row r="290" spans="1:66" s="3" customFormat="1" ht="30" customHeight="1">
      <c r="A290" s="90">
        <v>28009</v>
      </c>
      <c r="B290" s="48" t="s">
        <v>502</v>
      </c>
      <c r="C290" s="45">
        <v>0</v>
      </c>
      <c r="D290" s="30">
        <v>329436</v>
      </c>
      <c r="E290" s="30">
        <v>0</v>
      </c>
      <c r="F290" s="33">
        <v>329436</v>
      </c>
      <c r="G290" s="34">
        <v>742800</v>
      </c>
      <c r="H290" s="27">
        <v>0</v>
      </c>
      <c r="I290" s="29">
        <v>742800</v>
      </c>
      <c r="J290" s="396">
        <v>413364</v>
      </c>
      <c r="K290" s="448"/>
      <c r="L290" s="35">
        <v>365</v>
      </c>
      <c r="M290" s="27"/>
      <c r="N290" s="27">
        <v>149449</v>
      </c>
      <c r="O290" s="33">
        <v>880</v>
      </c>
      <c r="P290" s="35">
        <f t="shared" si="16"/>
        <v>-1132.504109589041</v>
      </c>
      <c r="Q290" s="27"/>
      <c r="R290" s="27">
        <f t="shared" si="17"/>
        <v>-2.7659201466721091</v>
      </c>
      <c r="S290" s="33">
        <f t="shared" si="18"/>
        <v>-469.7318181818182</v>
      </c>
      <c r="T290" s="416"/>
      <c r="U290" s="433">
        <v>0</v>
      </c>
      <c r="V290" s="416"/>
      <c r="W290" s="416"/>
      <c r="X290" s="416"/>
      <c r="Y290" s="416"/>
      <c r="Z290" s="416"/>
      <c r="AA290" s="416"/>
      <c r="AB290" s="416"/>
      <c r="AC290" s="416"/>
      <c r="AD290" s="416"/>
      <c r="AE290" s="416"/>
      <c r="AF290" s="416"/>
      <c r="AG290" s="416"/>
      <c r="AH290" s="416"/>
      <c r="AI290" s="416"/>
      <c r="AJ290" s="416"/>
      <c r="AK290" s="416"/>
      <c r="AL290" s="416"/>
      <c r="AM290" s="416"/>
      <c r="AN290" s="416"/>
      <c r="AO290" s="416"/>
      <c r="AP290" s="416"/>
      <c r="AQ290" s="416"/>
      <c r="AR290" s="416"/>
      <c r="AS290" s="416"/>
      <c r="AT290" s="416"/>
      <c r="AU290" s="416"/>
      <c r="AV290" s="416"/>
      <c r="AW290" s="416"/>
      <c r="AX290" s="416"/>
      <c r="AY290" s="416"/>
      <c r="AZ290" s="416"/>
      <c r="BA290" s="416"/>
      <c r="BB290" s="416"/>
      <c r="BC290" s="416"/>
      <c r="BD290" s="416"/>
      <c r="BE290" s="416"/>
      <c r="BF290" s="416"/>
      <c r="BG290" s="416"/>
      <c r="BH290" s="416"/>
      <c r="BI290" s="416"/>
      <c r="BJ290" s="416"/>
      <c r="BK290" s="416"/>
      <c r="BL290" s="416"/>
      <c r="BM290" s="416"/>
      <c r="BN290" s="416"/>
    </row>
    <row r="291" spans="1:66" s="3" customFormat="1" ht="30" customHeight="1">
      <c r="A291" s="90">
        <v>28021</v>
      </c>
      <c r="B291" s="48" t="s">
        <v>503</v>
      </c>
      <c r="C291" s="45">
        <v>0</v>
      </c>
      <c r="D291" s="30">
        <v>1036607</v>
      </c>
      <c r="E291" s="30">
        <v>2386595.7446808512</v>
      </c>
      <c r="F291" s="33">
        <v>3423202.7446808512</v>
      </c>
      <c r="G291" s="34">
        <v>1428000</v>
      </c>
      <c r="H291" s="27">
        <v>0</v>
      </c>
      <c r="I291" s="29">
        <v>1428000</v>
      </c>
      <c r="J291" s="396">
        <v>-1995202.7446808512</v>
      </c>
      <c r="K291" s="448"/>
      <c r="L291" s="35">
        <v>365</v>
      </c>
      <c r="M291" s="27"/>
      <c r="N291" s="27">
        <v>149449</v>
      </c>
      <c r="O291" s="33">
        <v>609.98</v>
      </c>
      <c r="P291" s="35">
        <f t="shared" si="16"/>
        <v>5466.308889536579</v>
      </c>
      <c r="Q291" s="27"/>
      <c r="R291" s="27">
        <f t="shared" si="17"/>
        <v>13.350392071414671</v>
      </c>
      <c r="S291" s="33">
        <f t="shared" si="18"/>
        <v>3270.9314152609122</v>
      </c>
      <c r="T291" s="416"/>
      <c r="U291" s="433">
        <v>0</v>
      </c>
      <c r="V291" s="416"/>
      <c r="W291" s="416"/>
      <c r="X291" s="416"/>
      <c r="Y291" s="416"/>
      <c r="Z291" s="416"/>
      <c r="AA291" s="416"/>
      <c r="AB291" s="416"/>
      <c r="AC291" s="416"/>
      <c r="AD291" s="416"/>
      <c r="AE291" s="416"/>
      <c r="AF291" s="416"/>
      <c r="AG291" s="416"/>
      <c r="AH291" s="416"/>
      <c r="AI291" s="416"/>
      <c r="AJ291" s="416"/>
      <c r="AK291" s="416"/>
      <c r="AL291" s="416"/>
      <c r="AM291" s="416"/>
      <c r="AN291" s="416"/>
      <c r="AO291" s="416"/>
      <c r="AP291" s="416"/>
      <c r="AQ291" s="416"/>
      <c r="AR291" s="416"/>
      <c r="AS291" s="416"/>
      <c r="AT291" s="416"/>
      <c r="AU291" s="416"/>
      <c r="AV291" s="416"/>
      <c r="AW291" s="416"/>
      <c r="AX291" s="416"/>
      <c r="AY291" s="416"/>
      <c r="AZ291" s="416"/>
      <c r="BA291" s="416"/>
      <c r="BB291" s="416"/>
      <c r="BC291" s="416"/>
      <c r="BD291" s="416"/>
      <c r="BE291" s="416"/>
      <c r="BF291" s="416"/>
      <c r="BG291" s="416"/>
      <c r="BH291" s="416"/>
      <c r="BI291" s="416"/>
      <c r="BJ291" s="416"/>
      <c r="BK291" s="416"/>
      <c r="BL291" s="416"/>
      <c r="BM291" s="416"/>
      <c r="BN291" s="416"/>
    </row>
    <row r="292" spans="1:66" s="3" customFormat="1" ht="30" customHeight="1">
      <c r="A292" s="90">
        <v>28034</v>
      </c>
      <c r="B292" s="48" t="s">
        <v>504</v>
      </c>
      <c r="C292" s="45">
        <v>0</v>
      </c>
      <c r="D292" s="30">
        <v>128130</v>
      </c>
      <c r="E292" s="30">
        <v>0</v>
      </c>
      <c r="F292" s="33">
        <v>128130</v>
      </c>
      <c r="G292" s="34">
        <v>1411600</v>
      </c>
      <c r="H292" s="27">
        <v>0</v>
      </c>
      <c r="I292" s="29">
        <v>1411600</v>
      </c>
      <c r="J292" s="396">
        <v>1283470</v>
      </c>
      <c r="K292" s="448"/>
      <c r="L292" s="35">
        <v>365</v>
      </c>
      <c r="M292" s="27"/>
      <c r="N292" s="27">
        <v>149449</v>
      </c>
      <c r="O292" s="33">
        <v>557.07000000000005</v>
      </c>
      <c r="P292" s="35">
        <f t="shared" si="16"/>
        <v>-3516.3561643835615</v>
      </c>
      <c r="Q292" s="27"/>
      <c r="R292" s="27">
        <f t="shared" si="17"/>
        <v>-8.5880133021967353</v>
      </c>
      <c r="S292" s="33">
        <f t="shared" si="18"/>
        <v>-2303.9653903459166</v>
      </c>
      <c r="T292" s="416"/>
      <c r="U292" s="433">
        <v>0</v>
      </c>
      <c r="V292" s="416"/>
      <c r="W292" s="416"/>
      <c r="X292" s="416"/>
      <c r="Y292" s="416"/>
      <c r="Z292" s="416"/>
      <c r="AA292" s="416"/>
      <c r="AB292" s="416"/>
      <c r="AC292" s="416"/>
      <c r="AD292" s="416"/>
      <c r="AE292" s="416"/>
      <c r="AF292" s="416"/>
      <c r="AG292" s="416"/>
      <c r="AH292" s="416"/>
      <c r="AI292" s="416"/>
      <c r="AJ292" s="416"/>
      <c r="AK292" s="416"/>
      <c r="AL292" s="416"/>
      <c r="AM292" s="416"/>
      <c r="AN292" s="416"/>
      <c r="AO292" s="416"/>
      <c r="AP292" s="416"/>
      <c r="AQ292" s="416"/>
      <c r="AR292" s="416"/>
      <c r="AS292" s="416"/>
      <c r="AT292" s="416"/>
      <c r="AU292" s="416"/>
      <c r="AV292" s="416"/>
      <c r="AW292" s="416"/>
      <c r="AX292" s="416"/>
      <c r="AY292" s="416"/>
      <c r="AZ292" s="416"/>
      <c r="BA292" s="416"/>
      <c r="BB292" s="416"/>
      <c r="BC292" s="416"/>
      <c r="BD292" s="416"/>
      <c r="BE292" s="416"/>
      <c r="BF292" s="416"/>
      <c r="BG292" s="416"/>
      <c r="BH292" s="416"/>
      <c r="BI292" s="416"/>
      <c r="BJ292" s="416"/>
      <c r="BK292" s="416"/>
      <c r="BL292" s="416"/>
      <c r="BM292" s="416"/>
      <c r="BN292" s="416"/>
    </row>
    <row r="293" spans="1:66" s="3" customFormat="1" ht="30" customHeight="1">
      <c r="A293" s="90">
        <v>28005</v>
      </c>
      <c r="B293" s="48" t="s">
        <v>505</v>
      </c>
      <c r="C293" s="45">
        <v>0</v>
      </c>
      <c r="D293" s="30">
        <v>371013</v>
      </c>
      <c r="E293" s="30">
        <v>0</v>
      </c>
      <c r="F293" s="33">
        <v>371013</v>
      </c>
      <c r="G293" s="34">
        <v>254100</v>
      </c>
      <c r="H293" s="27">
        <v>1720</v>
      </c>
      <c r="I293" s="29">
        <v>255820</v>
      </c>
      <c r="J293" s="396">
        <v>-115193</v>
      </c>
      <c r="K293" s="448"/>
      <c r="L293" s="35">
        <v>365</v>
      </c>
      <c r="M293" s="27"/>
      <c r="N293" s="27">
        <v>149449</v>
      </c>
      <c r="O293" s="33">
        <v>480.99999999999994</v>
      </c>
      <c r="P293" s="35">
        <f t="shared" si="16"/>
        <v>315.59726027397261</v>
      </c>
      <c r="Q293" s="27"/>
      <c r="R293" s="27">
        <f t="shared" si="17"/>
        <v>0.77078468240001607</v>
      </c>
      <c r="S293" s="33">
        <f t="shared" si="18"/>
        <v>239.48648648648651</v>
      </c>
      <c r="T293" s="416"/>
      <c r="U293" s="433">
        <v>0</v>
      </c>
      <c r="V293" s="416"/>
      <c r="W293" s="416"/>
      <c r="X293" s="416"/>
      <c r="Y293" s="416"/>
      <c r="Z293" s="416"/>
      <c r="AA293" s="416"/>
      <c r="AB293" s="416"/>
      <c r="AC293" s="416"/>
      <c r="AD293" s="416"/>
      <c r="AE293" s="416"/>
      <c r="AF293" s="416"/>
      <c r="AG293" s="416"/>
      <c r="AH293" s="416"/>
      <c r="AI293" s="416"/>
      <c r="AJ293" s="416"/>
      <c r="AK293" s="416"/>
      <c r="AL293" s="416"/>
      <c r="AM293" s="416"/>
      <c r="AN293" s="416"/>
      <c r="AO293" s="416"/>
      <c r="AP293" s="416"/>
      <c r="AQ293" s="416"/>
      <c r="AR293" s="416"/>
      <c r="AS293" s="416"/>
      <c r="AT293" s="416"/>
      <c r="AU293" s="416"/>
      <c r="AV293" s="416"/>
      <c r="AW293" s="416"/>
      <c r="AX293" s="416"/>
      <c r="AY293" s="416"/>
      <c r="AZ293" s="416"/>
      <c r="BA293" s="416"/>
      <c r="BB293" s="416"/>
      <c r="BC293" s="416"/>
      <c r="BD293" s="416"/>
      <c r="BE293" s="416"/>
      <c r="BF293" s="416"/>
      <c r="BG293" s="416"/>
      <c r="BH293" s="416"/>
      <c r="BI293" s="416"/>
      <c r="BJ293" s="416"/>
      <c r="BK293" s="416"/>
      <c r="BL293" s="416"/>
      <c r="BM293" s="416"/>
      <c r="BN293" s="416"/>
    </row>
    <row r="294" spans="1:66" s="3" customFormat="1" ht="30" customHeight="1">
      <c r="A294" s="90">
        <v>28026</v>
      </c>
      <c r="B294" s="48" t="s">
        <v>506</v>
      </c>
      <c r="C294" s="45">
        <v>0</v>
      </c>
      <c r="D294" s="30">
        <v>1542839</v>
      </c>
      <c r="E294" s="30">
        <v>0</v>
      </c>
      <c r="F294" s="33">
        <v>1542839</v>
      </c>
      <c r="G294" s="34">
        <v>732000</v>
      </c>
      <c r="H294" s="27">
        <v>860</v>
      </c>
      <c r="I294" s="29">
        <v>732860</v>
      </c>
      <c r="J294" s="396">
        <v>-809979</v>
      </c>
      <c r="K294" s="448"/>
      <c r="L294" s="35">
        <v>365</v>
      </c>
      <c r="M294" s="27"/>
      <c r="N294" s="27">
        <v>149449</v>
      </c>
      <c r="O294" s="33">
        <v>479.46</v>
      </c>
      <c r="P294" s="35">
        <f t="shared" si="16"/>
        <v>2219.1205479452055</v>
      </c>
      <c r="Q294" s="27"/>
      <c r="R294" s="27">
        <f t="shared" si="17"/>
        <v>5.4197686167187467</v>
      </c>
      <c r="S294" s="33">
        <f t="shared" si="18"/>
        <v>1689.3567763734202</v>
      </c>
      <c r="T294" s="416"/>
      <c r="U294" s="433">
        <v>0</v>
      </c>
      <c r="V294" s="416"/>
      <c r="W294" s="416"/>
      <c r="X294" s="416"/>
      <c r="Y294" s="416"/>
      <c r="Z294" s="416"/>
      <c r="AA294" s="416"/>
      <c r="AB294" s="416"/>
      <c r="AC294" s="416"/>
      <c r="AD294" s="416"/>
      <c r="AE294" s="416"/>
      <c r="AF294" s="416"/>
      <c r="AG294" s="416"/>
      <c r="AH294" s="416"/>
      <c r="AI294" s="416"/>
      <c r="AJ294" s="416"/>
      <c r="AK294" s="416"/>
      <c r="AL294" s="416"/>
      <c r="AM294" s="416"/>
      <c r="AN294" s="416"/>
      <c r="AO294" s="416"/>
      <c r="AP294" s="416"/>
      <c r="AQ294" s="416"/>
      <c r="AR294" s="416"/>
      <c r="AS294" s="416"/>
      <c r="AT294" s="416"/>
      <c r="AU294" s="416"/>
      <c r="AV294" s="416"/>
      <c r="AW294" s="416"/>
      <c r="AX294" s="416"/>
      <c r="AY294" s="416"/>
      <c r="AZ294" s="416"/>
      <c r="BA294" s="416"/>
      <c r="BB294" s="416"/>
      <c r="BC294" s="416"/>
      <c r="BD294" s="416"/>
      <c r="BE294" s="416"/>
      <c r="BF294" s="416"/>
      <c r="BG294" s="416"/>
      <c r="BH294" s="416"/>
      <c r="BI294" s="416"/>
      <c r="BJ294" s="416"/>
      <c r="BK294" s="416"/>
      <c r="BL294" s="416"/>
      <c r="BM294" s="416"/>
      <c r="BN294" s="416"/>
    </row>
    <row r="295" spans="1:66" s="3" customFormat="1" ht="30" customHeight="1">
      <c r="A295" s="90">
        <v>28027</v>
      </c>
      <c r="B295" s="48" t="s">
        <v>507</v>
      </c>
      <c r="C295" s="45">
        <v>0</v>
      </c>
      <c r="D295" s="30">
        <v>761200</v>
      </c>
      <c r="E295" s="30">
        <v>0</v>
      </c>
      <c r="F295" s="33">
        <v>761200</v>
      </c>
      <c r="G295" s="34">
        <v>770700</v>
      </c>
      <c r="H295" s="27">
        <v>0</v>
      </c>
      <c r="I295" s="29">
        <v>770700</v>
      </c>
      <c r="J295" s="396">
        <v>9500</v>
      </c>
      <c r="K295" s="448"/>
      <c r="L295" s="35">
        <v>365</v>
      </c>
      <c r="M295" s="27"/>
      <c r="N295" s="27">
        <v>149449</v>
      </c>
      <c r="O295" s="33">
        <v>469.5</v>
      </c>
      <c r="P295" s="35">
        <f t="shared" si="16"/>
        <v>-26.027397260273972</v>
      </c>
      <c r="Q295" s="27"/>
      <c r="R295" s="27">
        <f t="shared" si="17"/>
        <v>-6.3566835509103442E-2</v>
      </c>
      <c r="S295" s="33">
        <f t="shared" si="18"/>
        <v>-20.234291799787009</v>
      </c>
      <c r="T295" s="416"/>
      <c r="U295" s="433">
        <v>0</v>
      </c>
      <c r="V295" s="416"/>
      <c r="W295" s="416"/>
      <c r="X295" s="416"/>
      <c r="Y295" s="416"/>
      <c r="Z295" s="416"/>
      <c r="AA295" s="416"/>
      <c r="AB295" s="416"/>
      <c r="AC295" s="416"/>
      <c r="AD295" s="416"/>
      <c r="AE295" s="416"/>
      <c r="AF295" s="416"/>
      <c r="AG295" s="416"/>
      <c r="AH295" s="416"/>
      <c r="AI295" s="416"/>
      <c r="AJ295" s="416"/>
      <c r="AK295" s="416"/>
      <c r="AL295" s="416"/>
      <c r="AM295" s="416"/>
      <c r="AN295" s="416"/>
      <c r="AO295" s="416"/>
      <c r="AP295" s="416"/>
      <c r="AQ295" s="416"/>
      <c r="AR295" s="416"/>
      <c r="AS295" s="416"/>
      <c r="AT295" s="416"/>
      <c r="AU295" s="416"/>
      <c r="AV295" s="416"/>
      <c r="AW295" s="416"/>
      <c r="AX295" s="416"/>
      <c r="AY295" s="416"/>
      <c r="AZ295" s="416"/>
      <c r="BA295" s="416"/>
      <c r="BB295" s="416"/>
      <c r="BC295" s="416"/>
      <c r="BD295" s="416"/>
      <c r="BE295" s="416"/>
      <c r="BF295" s="416"/>
      <c r="BG295" s="416"/>
      <c r="BH295" s="416"/>
      <c r="BI295" s="416"/>
      <c r="BJ295" s="416"/>
      <c r="BK295" s="416"/>
      <c r="BL295" s="416"/>
      <c r="BM295" s="416"/>
      <c r="BN295" s="416"/>
    </row>
    <row r="296" spans="1:66" s="3" customFormat="1" ht="30" customHeight="1">
      <c r="A296" s="90">
        <v>28038</v>
      </c>
      <c r="B296" s="48" t="s">
        <v>158</v>
      </c>
      <c r="C296" s="45">
        <v>638402</v>
      </c>
      <c r="D296" s="30">
        <v>187959</v>
      </c>
      <c r="E296" s="30">
        <v>2506595.7446808512</v>
      </c>
      <c r="F296" s="33">
        <v>3332956.7446808512</v>
      </c>
      <c r="G296" s="34">
        <v>2134600</v>
      </c>
      <c r="H296" s="27">
        <v>0</v>
      </c>
      <c r="I296" s="29">
        <v>2134600</v>
      </c>
      <c r="J296" s="396">
        <v>-1198356.7446808512</v>
      </c>
      <c r="K296" s="448"/>
      <c r="L296" s="35">
        <v>365</v>
      </c>
      <c r="M296" s="27"/>
      <c r="N296" s="27">
        <v>149449</v>
      </c>
      <c r="O296" s="33">
        <v>468.64</v>
      </c>
      <c r="P296" s="35">
        <f t="shared" si="16"/>
        <v>3283.1691635091815</v>
      </c>
      <c r="Q296" s="27"/>
      <c r="R296" s="27">
        <f t="shared" si="17"/>
        <v>8.0184995863528776</v>
      </c>
      <c r="S296" s="33">
        <f t="shared" si="18"/>
        <v>2557.0944534842338</v>
      </c>
      <c r="T296" s="416"/>
      <c r="U296" s="433">
        <v>0</v>
      </c>
      <c r="V296" s="416"/>
      <c r="W296" s="416"/>
      <c r="X296" s="416"/>
      <c r="Y296" s="416"/>
      <c r="Z296" s="416"/>
      <c r="AA296" s="416"/>
      <c r="AB296" s="416"/>
      <c r="AC296" s="416"/>
      <c r="AD296" s="416"/>
      <c r="AE296" s="416"/>
      <c r="AF296" s="416"/>
      <c r="AG296" s="416"/>
      <c r="AH296" s="416"/>
      <c r="AI296" s="416"/>
      <c r="AJ296" s="416"/>
      <c r="AK296" s="416"/>
      <c r="AL296" s="416"/>
      <c r="AM296" s="416"/>
      <c r="AN296" s="416"/>
      <c r="AO296" s="416"/>
      <c r="AP296" s="416"/>
      <c r="AQ296" s="416"/>
      <c r="AR296" s="416"/>
      <c r="AS296" s="416"/>
      <c r="AT296" s="416"/>
      <c r="AU296" s="416"/>
      <c r="AV296" s="416"/>
      <c r="AW296" s="416"/>
      <c r="AX296" s="416"/>
      <c r="AY296" s="416"/>
      <c r="AZ296" s="416"/>
      <c r="BA296" s="416"/>
      <c r="BB296" s="416"/>
      <c r="BC296" s="416"/>
      <c r="BD296" s="416"/>
      <c r="BE296" s="416"/>
      <c r="BF296" s="416"/>
      <c r="BG296" s="416"/>
      <c r="BH296" s="416"/>
      <c r="BI296" s="416"/>
      <c r="BJ296" s="416"/>
      <c r="BK296" s="416"/>
      <c r="BL296" s="416"/>
      <c r="BM296" s="416"/>
      <c r="BN296" s="416"/>
    </row>
    <row r="297" spans="1:66" s="3" customFormat="1" ht="30" customHeight="1">
      <c r="A297" s="90">
        <v>28028</v>
      </c>
      <c r="B297" s="48" t="s">
        <v>508</v>
      </c>
      <c r="C297" s="45">
        <v>0</v>
      </c>
      <c r="D297" s="30">
        <v>26937</v>
      </c>
      <c r="E297" s="30">
        <v>0</v>
      </c>
      <c r="F297" s="33">
        <v>26937</v>
      </c>
      <c r="G297" s="34">
        <v>890000</v>
      </c>
      <c r="H297" s="27">
        <v>0</v>
      </c>
      <c r="I297" s="29">
        <v>890000</v>
      </c>
      <c r="J297" s="396">
        <v>863063</v>
      </c>
      <c r="K297" s="448"/>
      <c r="L297" s="35">
        <v>365</v>
      </c>
      <c r="M297" s="27"/>
      <c r="N297" s="27">
        <v>149449</v>
      </c>
      <c r="O297" s="33">
        <v>466.79999999999995</v>
      </c>
      <c r="P297" s="35">
        <f t="shared" si="16"/>
        <v>-2364.5561643835617</v>
      </c>
      <c r="Q297" s="27"/>
      <c r="R297" s="27">
        <f t="shared" si="17"/>
        <v>-5.7749667110519312</v>
      </c>
      <c r="S297" s="33">
        <f t="shared" si="18"/>
        <v>-1848.8924592973437</v>
      </c>
      <c r="T297" s="416"/>
      <c r="U297" s="433">
        <v>0</v>
      </c>
      <c r="V297" s="416"/>
      <c r="W297" s="416"/>
      <c r="X297" s="416"/>
      <c r="Y297" s="416"/>
      <c r="Z297" s="416"/>
      <c r="AA297" s="416"/>
      <c r="AB297" s="416"/>
      <c r="AC297" s="416"/>
      <c r="AD297" s="416"/>
      <c r="AE297" s="416"/>
      <c r="AF297" s="416"/>
      <c r="AG297" s="416"/>
      <c r="AH297" s="416"/>
      <c r="AI297" s="416"/>
      <c r="AJ297" s="416"/>
      <c r="AK297" s="416"/>
      <c r="AL297" s="416"/>
      <c r="AM297" s="416"/>
      <c r="AN297" s="416"/>
      <c r="AO297" s="416"/>
      <c r="AP297" s="416"/>
      <c r="AQ297" s="416"/>
      <c r="AR297" s="416"/>
      <c r="AS297" s="416"/>
      <c r="AT297" s="416"/>
      <c r="AU297" s="416"/>
      <c r="AV297" s="416"/>
      <c r="AW297" s="416"/>
      <c r="AX297" s="416"/>
      <c r="AY297" s="416"/>
      <c r="AZ297" s="416"/>
      <c r="BA297" s="416"/>
      <c r="BB297" s="416"/>
      <c r="BC297" s="416"/>
      <c r="BD297" s="416"/>
      <c r="BE297" s="416"/>
      <c r="BF297" s="416"/>
      <c r="BG297" s="416"/>
      <c r="BH297" s="416"/>
      <c r="BI297" s="416"/>
      <c r="BJ297" s="416"/>
      <c r="BK297" s="416"/>
      <c r="BL297" s="416"/>
      <c r="BM297" s="416"/>
      <c r="BN297" s="416"/>
    </row>
    <row r="298" spans="1:66" s="3" customFormat="1" ht="30" customHeight="1">
      <c r="A298" s="90">
        <v>28033</v>
      </c>
      <c r="B298" s="48" t="s">
        <v>509</v>
      </c>
      <c r="C298" s="45">
        <v>0</v>
      </c>
      <c r="D298" s="30">
        <v>244988</v>
      </c>
      <c r="E298" s="30">
        <v>0</v>
      </c>
      <c r="F298" s="33">
        <v>244988</v>
      </c>
      <c r="G298" s="34">
        <v>1838000</v>
      </c>
      <c r="H298" s="27">
        <v>0</v>
      </c>
      <c r="I298" s="29">
        <v>1838000</v>
      </c>
      <c r="J298" s="396">
        <v>1593012</v>
      </c>
      <c r="K298" s="448"/>
      <c r="L298" s="35">
        <v>365</v>
      </c>
      <c r="M298" s="27"/>
      <c r="N298" s="27">
        <v>149449</v>
      </c>
      <c r="O298" s="33">
        <v>452.88000000000005</v>
      </c>
      <c r="P298" s="35">
        <f t="shared" si="16"/>
        <v>-4364.4164383561647</v>
      </c>
      <c r="Q298" s="27"/>
      <c r="R298" s="27">
        <f t="shared" si="17"/>
        <v>-10.659234922950304</v>
      </c>
      <c r="S298" s="33">
        <f t="shared" si="18"/>
        <v>-3517.5145733969262</v>
      </c>
      <c r="T298" s="416"/>
      <c r="U298" s="433">
        <v>0</v>
      </c>
      <c r="V298" s="416"/>
      <c r="W298" s="416"/>
      <c r="X298" s="416"/>
      <c r="Y298" s="416"/>
      <c r="Z298" s="416"/>
      <c r="AA298" s="416"/>
      <c r="AB298" s="416"/>
      <c r="AC298" s="416"/>
      <c r="AD298" s="416"/>
      <c r="AE298" s="416"/>
      <c r="AF298" s="416"/>
      <c r="AG298" s="416"/>
      <c r="AH298" s="416"/>
      <c r="AI298" s="416"/>
      <c r="AJ298" s="416"/>
      <c r="AK298" s="416"/>
      <c r="AL298" s="416"/>
      <c r="AM298" s="416"/>
      <c r="AN298" s="416"/>
      <c r="AO298" s="416"/>
      <c r="AP298" s="416"/>
      <c r="AQ298" s="416"/>
      <c r="AR298" s="416"/>
      <c r="AS298" s="416"/>
      <c r="AT298" s="416"/>
      <c r="AU298" s="416"/>
      <c r="AV298" s="416"/>
      <c r="AW298" s="416"/>
      <c r="AX298" s="416"/>
      <c r="AY298" s="416"/>
      <c r="AZ298" s="416"/>
      <c r="BA298" s="416"/>
      <c r="BB298" s="416"/>
      <c r="BC298" s="416"/>
      <c r="BD298" s="416"/>
      <c r="BE298" s="416"/>
      <c r="BF298" s="416"/>
      <c r="BG298" s="416"/>
      <c r="BH298" s="416"/>
      <c r="BI298" s="416"/>
      <c r="BJ298" s="416"/>
      <c r="BK298" s="416"/>
      <c r="BL298" s="416"/>
      <c r="BM298" s="416"/>
      <c r="BN298" s="416"/>
    </row>
    <row r="299" spans="1:66" s="3" customFormat="1" ht="30" customHeight="1">
      <c r="A299" s="90">
        <v>28032</v>
      </c>
      <c r="B299" s="48" t="s">
        <v>510</v>
      </c>
      <c r="C299" s="45">
        <v>0</v>
      </c>
      <c r="D299" s="30">
        <v>25872</v>
      </c>
      <c r="E299" s="30">
        <v>0</v>
      </c>
      <c r="F299" s="33">
        <v>25872</v>
      </c>
      <c r="G299" s="34">
        <v>13523200</v>
      </c>
      <c r="H299" s="27">
        <v>0</v>
      </c>
      <c r="I299" s="29">
        <v>13523200</v>
      </c>
      <c r="J299" s="396">
        <v>13497328</v>
      </c>
      <c r="K299" s="448"/>
      <c r="L299" s="35">
        <v>365</v>
      </c>
      <c r="M299" s="27"/>
      <c r="N299" s="27">
        <v>149449</v>
      </c>
      <c r="O299" s="33">
        <v>452.64</v>
      </c>
      <c r="P299" s="35">
        <f t="shared" si="16"/>
        <v>-36978.980821917808</v>
      </c>
      <c r="Q299" s="27"/>
      <c r="R299" s="27">
        <f t="shared" si="17"/>
        <v>-90.313939872464857</v>
      </c>
      <c r="S299" s="33">
        <f t="shared" si="18"/>
        <v>-29819.123365146697</v>
      </c>
      <c r="T299" s="416"/>
      <c r="U299" s="433">
        <v>0</v>
      </c>
      <c r="V299" s="416"/>
      <c r="W299" s="416"/>
      <c r="X299" s="416"/>
      <c r="Y299" s="416"/>
      <c r="Z299" s="416"/>
      <c r="AA299" s="416"/>
      <c r="AB299" s="416"/>
      <c r="AC299" s="416"/>
      <c r="AD299" s="416"/>
      <c r="AE299" s="416"/>
      <c r="AF299" s="416"/>
      <c r="AG299" s="416"/>
      <c r="AH299" s="416"/>
      <c r="AI299" s="416"/>
      <c r="AJ299" s="416"/>
      <c r="AK299" s="416"/>
      <c r="AL299" s="416"/>
      <c r="AM299" s="416"/>
      <c r="AN299" s="416"/>
      <c r="AO299" s="416"/>
      <c r="AP299" s="416"/>
      <c r="AQ299" s="416"/>
      <c r="AR299" s="416"/>
      <c r="AS299" s="416"/>
      <c r="AT299" s="416"/>
      <c r="AU299" s="416"/>
      <c r="AV299" s="416"/>
      <c r="AW299" s="416"/>
      <c r="AX299" s="416"/>
      <c r="AY299" s="416"/>
      <c r="AZ299" s="416"/>
      <c r="BA299" s="416"/>
      <c r="BB299" s="416"/>
      <c r="BC299" s="416"/>
      <c r="BD299" s="416"/>
      <c r="BE299" s="416"/>
      <c r="BF299" s="416"/>
      <c r="BG299" s="416"/>
      <c r="BH299" s="416"/>
      <c r="BI299" s="416"/>
      <c r="BJ299" s="416"/>
      <c r="BK299" s="416"/>
      <c r="BL299" s="416"/>
      <c r="BM299" s="416"/>
      <c r="BN299" s="416"/>
    </row>
    <row r="300" spans="1:66" s="3" customFormat="1" ht="30" customHeight="1">
      <c r="A300" s="90">
        <v>28031</v>
      </c>
      <c r="B300" s="48" t="s">
        <v>511</v>
      </c>
      <c r="C300" s="45">
        <v>0</v>
      </c>
      <c r="D300" s="30">
        <v>30167</v>
      </c>
      <c r="E300" s="30">
        <v>0</v>
      </c>
      <c r="F300" s="33">
        <v>30167</v>
      </c>
      <c r="G300" s="34">
        <v>292200</v>
      </c>
      <c r="H300" s="27">
        <v>860</v>
      </c>
      <c r="I300" s="29">
        <v>293060</v>
      </c>
      <c r="J300" s="396">
        <v>262893</v>
      </c>
      <c r="K300" s="448"/>
      <c r="L300" s="35">
        <v>365</v>
      </c>
      <c r="M300" s="27"/>
      <c r="N300" s="27">
        <v>149449</v>
      </c>
      <c r="O300" s="33">
        <v>390.84</v>
      </c>
      <c r="P300" s="35">
        <f t="shared" si="16"/>
        <v>-720.25479452054799</v>
      </c>
      <c r="Q300" s="27"/>
      <c r="R300" s="27">
        <f t="shared" si="17"/>
        <v>-1.759081693420498</v>
      </c>
      <c r="S300" s="33">
        <f t="shared" si="18"/>
        <v>-672.63586122198342</v>
      </c>
      <c r="T300" s="416"/>
      <c r="U300" s="433">
        <v>0</v>
      </c>
      <c r="V300" s="416"/>
      <c r="W300" s="416"/>
      <c r="X300" s="416"/>
      <c r="Y300" s="416"/>
      <c r="Z300" s="416"/>
      <c r="AA300" s="416"/>
      <c r="AB300" s="416"/>
      <c r="AC300" s="416"/>
      <c r="AD300" s="416"/>
      <c r="AE300" s="416"/>
      <c r="AF300" s="416"/>
      <c r="AG300" s="416"/>
      <c r="AH300" s="416"/>
      <c r="AI300" s="416"/>
      <c r="AJ300" s="416"/>
      <c r="AK300" s="416"/>
      <c r="AL300" s="416"/>
      <c r="AM300" s="416"/>
      <c r="AN300" s="416"/>
      <c r="AO300" s="416"/>
      <c r="AP300" s="416"/>
      <c r="AQ300" s="416"/>
      <c r="AR300" s="416"/>
      <c r="AS300" s="416"/>
      <c r="AT300" s="416"/>
      <c r="AU300" s="416"/>
      <c r="AV300" s="416"/>
      <c r="AW300" s="416"/>
      <c r="AX300" s="416"/>
      <c r="AY300" s="416"/>
      <c r="AZ300" s="416"/>
      <c r="BA300" s="416"/>
      <c r="BB300" s="416"/>
      <c r="BC300" s="416"/>
      <c r="BD300" s="416"/>
      <c r="BE300" s="416"/>
      <c r="BF300" s="416"/>
      <c r="BG300" s="416"/>
      <c r="BH300" s="416"/>
      <c r="BI300" s="416"/>
      <c r="BJ300" s="416"/>
      <c r="BK300" s="416"/>
      <c r="BL300" s="416"/>
      <c r="BM300" s="416"/>
      <c r="BN300" s="416"/>
    </row>
    <row r="301" spans="1:66" s="3" customFormat="1" ht="30" customHeight="1">
      <c r="A301" s="90">
        <v>28002</v>
      </c>
      <c r="B301" s="48" t="s">
        <v>512</v>
      </c>
      <c r="C301" s="45">
        <v>0</v>
      </c>
      <c r="D301" s="30">
        <v>57600</v>
      </c>
      <c r="E301" s="30">
        <v>0</v>
      </c>
      <c r="F301" s="33">
        <v>57600</v>
      </c>
      <c r="G301" s="34">
        <v>145200</v>
      </c>
      <c r="H301" s="27">
        <v>14775</v>
      </c>
      <c r="I301" s="29">
        <v>159975</v>
      </c>
      <c r="J301" s="396">
        <v>102375</v>
      </c>
      <c r="K301" s="448"/>
      <c r="L301" s="35">
        <v>365</v>
      </c>
      <c r="M301" s="27"/>
      <c r="N301" s="27">
        <v>149449</v>
      </c>
      <c r="O301" s="33">
        <v>371.09999999999997</v>
      </c>
      <c r="P301" s="35">
        <f t="shared" si="16"/>
        <v>-280.47945205479454</v>
      </c>
      <c r="Q301" s="27"/>
      <c r="R301" s="27">
        <f t="shared" si="17"/>
        <v>-0.68501629318362789</v>
      </c>
      <c r="S301" s="33">
        <f t="shared" si="18"/>
        <v>-275.8690379951496</v>
      </c>
      <c r="T301" s="416"/>
      <c r="U301" s="433">
        <v>0</v>
      </c>
      <c r="V301" s="416"/>
      <c r="W301" s="416"/>
      <c r="X301" s="416"/>
      <c r="Y301" s="416"/>
      <c r="Z301" s="416"/>
      <c r="AA301" s="416"/>
      <c r="AB301" s="416"/>
      <c r="AC301" s="416"/>
      <c r="AD301" s="416"/>
      <c r="AE301" s="416"/>
      <c r="AF301" s="416"/>
      <c r="AG301" s="416"/>
      <c r="AH301" s="416"/>
      <c r="AI301" s="416"/>
      <c r="AJ301" s="416"/>
      <c r="AK301" s="416"/>
      <c r="AL301" s="416"/>
      <c r="AM301" s="416"/>
      <c r="AN301" s="416"/>
      <c r="AO301" s="416"/>
      <c r="AP301" s="416"/>
      <c r="AQ301" s="416"/>
      <c r="AR301" s="416"/>
      <c r="AS301" s="416"/>
      <c r="AT301" s="416"/>
      <c r="AU301" s="416"/>
      <c r="AV301" s="416"/>
      <c r="AW301" s="416"/>
      <c r="AX301" s="416"/>
      <c r="AY301" s="416"/>
      <c r="AZ301" s="416"/>
      <c r="BA301" s="416"/>
      <c r="BB301" s="416"/>
      <c r="BC301" s="416"/>
      <c r="BD301" s="416"/>
      <c r="BE301" s="416"/>
      <c r="BF301" s="416"/>
      <c r="BG301" s="416"/>
      <c r="BH301" s="416"/>
      <c r="BI301" s="416"/>
      <c r="BJ301" s="416"/>
      <c r="BK301" s="416"/>
      <c r="BL301" s="416"/>
      <c r="BM301" s="416"/>
      <c r="BN301" s="416"/>
    </row>
    <row r="302" spans="1:66" s="3" customFormat="1" ht="30" customHeight="1">
      <c r="A302" s="90">
        <v>28030</v>
      </c>
      <c r="B302" s="48" t="s">
        <v>513</v>
      </c>
      <c r="C302" s="45">
        <v>0</v>
      </c>
      <c r="D302" s="30">
        <v>487119</v>
      </c>
      <c r="E302" s="30">
        <v>0</v>
      </c>
      <c r="F302" s="33">
        <v>487119</v>
      </c>
      <c r="G302" s="34">
        <v>973000</v>
      </c>
      <c r="H302" s="27">
        <v>0</v>
      </c>
      <c r="I302" s="29">
        <v>973000</v>
      </c>
      <c r="J302" s="396">
        <v>485881</v>
      </c>
      <c r="K302" s="448"/>
      <c r="L302" s="35">
        <v>365</v>
      </c>
      <c r="M302" s="27"/>
      <c r="N302" s="27">
        <v>149449</v>
      </c>
      <c r="O302" s="33">
        <v>367.68</v>
      </c>
      <c r="P302" s="35">
        <f t="shared" si="16"/>
        <v>-1331.1808219178083</v>
      </c>
      <c r="Q302" s="27"/>
      <c r="R302" s="27">
        <f t="shared" si="17"/>
        <v>-3.251149221473546</v>
      </c>
      <c r="S302" s="33">
        <f t="shared" si="18"/>
        <v>-1321.4779155787642</v>
      </c>
      <c r="T302" s="416"/>
      <c r="U302" s="433">
        <v>0</v>
      </c>
      <c r="V302" s="416"/>
      <c r="W302" s="416"/>
      <c r="X302" s="416"/>
      <c r="Y302" s="416"/>
      <c r="Z302" s="416"/>
      <c r="AA302" s="416"/>
      <c r="AB302" s="416"/>
      <c r="AC302" s="416"/>
      <c r="AD302" s="416"/>
      <c r="AE302" s="416"/>
      <c r="AF302" s="416"/>
      <c r="AG302" s="416"/>
      <c r="AH302" s="416"/>
      <c r="AI302" s="416"/>
      <c r="AJ302" s="416"/>
      <c r="AK302" s="416"/>
      <c r="AL302" s="416"/>
      <c r="AM302" s="416"/>
      <c r="AN302" s="416"/>
      <c r="AO302" s="416"/>
      <c r="AP302" s="416"/>
      <c r="AQ302" s="416"/>
      <c r="AR302" s="416"/>
      <c r="AS302" s="416"/>
      <c r="AT302" s="416"/>
      <c r="AU302" s="416"/>
      <c r="AV302" s="416"/>
      <c r="AW302" s="416"/>
      <c r="AX302" s="416"/>
      <c r="AY302" s="416"/>
      <c r="AZ302" s="416"/>
      <c r="BA302" s="416"/>
      <c r="BB302" s="416"/>
      <c r="BC302" s="416"/>
      <c r="BD302" s="416"/>
      <c r="BE302" s="416"/>
      <c r="BF302" s="416"/>
      <c r="BG302" s="416"/>
      <c r="BH302" s="416"/>
      <c r="BI302" s="416"/>
      <c r="BJ302" s="416"/>
      <c r="BK302" s="416"/>
      <c r="BL302" s="416"/>
      <c r="BM302" s="416"/>
      <c r="BN302" s="416"/>
    </row>
    <row r="303" spans="1:66" s="3" customFormat="1" ht="30" customHeight="1">
      <c r="A303" s="90">
        <v>28037</v>
      </c>
      <c r="B303" s="48" t="s">
        <v>157</v>
      </c>
      <c r="C303" s="45">
        <v>638402</v>
      </c>
      <c r="D303" s="30">
        <v>91704</v>
      </c>
      <c r="E303" s="30">
        <v>2193829.7872340428</v>
      </c>
      <c r="F303" s="33">
        <v>2923935.7872340428</v>
      </c>
      <c r="G303" s="34">
        <v>1692000</v>
      </c>
      <c r="H303" s="27">
        <v>0</v>
      </c>
      <c r="I303" s="29">
        <v>1692000</v>
      </c>
      <c r="J303" s="396">
        <v>-1231935.7872340428</v>
      </c>
      <c r="K303" s="448"/>
      <c r="L303" s="35">
        <v>365</v>
      </c>
      <c r="M303" s="27"/>
      <c r="N303" s="27">
        <v>149449</v>
      </c>
      <c r="O303" s="33">
        <v>351.48</v>
      </c>
      <c r="P303" s="35">
        <f t="shared" si="16"/>
        <v>3375.1665403672405</v>
      </c>
      <c r="Q303" s="27"/>
      <c r="R303" s="27">
        <f t="shared" si="17"/>
        <v>8.243185215250973</v>
      </c>
      <c r="S303" s="33">
        <f t="shared" si="18"/>
        <v>3504.9954115000646</v>
      </c>
      <c r="T303" s="416"/>
      <c r="U303" s="433">
        <v>0</v>
      </c>
      <c r="V303" s="416"/>
      <c r="W303" s="416"/>
      <c r="X303" s="416"/>
      <c r="Y303" s="416"/>
      <c r="Z303" s="416"/>
      <c r="AA303" s="416"/>
      <c r="AB303" s="416"/>
      <c r="AC303" s="416"/>
      <c r="AD303" s="416"/>
      <c r="AE303" s="416"/>
      <c r="AF303" s="416"/>
      <c r="AG303" s="416"/>
      <c r="AH303" s="416"/>
      <c r="AI303" s="416"/>
      <c r="AJ303" s="416"/>
      <c r="AK303" s="416"/>
      <c r="AL303" s="416"/>
      <c r="AM303" s="416"/>
      <c r="AN303" s="416"/>
      <c r="AO303" s="416"/>
      <c r="AP303" s="416"/>
      <c r="AQ303" s="416"/>
      <c r="AR303" s="416"/>
      <c r="AS303" s="416"/>
      <c r="AT303" s="416"/>
      <c r="AU303" s="416"/>
      <c r="AV303" s="416"/>
      <c r="AW303" s="416"/>
      <c r="AX303" s="416"/>
      <c r="AY303" s="416"/>
      <c r="AZ303" s="416"/>
      <c r="BA303" s="416"/>
      <c r="BB303" s="416"/>
      <c r="BC303" s="416"/>
      <c r="BD303" s="416"/>
      <c r="BE303" s="416"/>
      <c r="BF303" s="416"/>
      <c r="BG303" s="416"/>
      <c r="BH303" s="416"/>
      <c r="BI303" s="416"/>
      <c r="BJ303" s="416"/>
      <c r="BK303" s="416"/>
      <c r="BL303" s="416"/>
      <c r="BM303" s="416"/>
      <c r="BN303" s="416"/>
    </row>
    <row r="304" spans="1:66" s="3" customFormat="1" ht="30" customHeight="1">
      <c r="A304" s="90">
        <v>28003</v>
      </c>
      <c r="B304" s="48" t="s">
        <v>514</v>
      </c>
      <c r="C304" s="45">
        <v>0</v>
      </c>
      <c r="D304" s="30">
        <v>78081</v>
      </c>
      <c r="E304" s="30">
        <v>0</v>
      </c>
      <c r="F304" s="33">
        <v>78081</v>
      </c>
      <c r="G304" s="34">
        <v>356400</v>
      </c>
      <c r="H304" s="27">
        <v>0</v>
      </c>
      <c r="I304" s="29">
        <v>356400</v>
      </c>
      <c r="J304" s="396">
        <v>278319</v>
      </c>
      <c r="K304" s="448"/>
      <c r="L304" s="35">
        <v>365</v>
      </c>
      <c r="M304" s="27"/>
      <c r="N304" s="27">
        <v>149449</v>
      </c>
      <c r="O304" s="33">
        <v>330</v>
      </c>
      <c r="P304" s="35">
        <f t="shared" si="16"/>
        <v>-762.51780821917805</v>
      </c>
      <c r="Q304" s="27"/>
      <c r="R304" s="27">
        <f t="shared" si="17"/>
        <v>-1.8623008517955959</v>
      </c>
      <c r="S304" s="33">
        <f t="shared" si="18"/>
        <v>-843.39090909090908</v>
      </c>
      <c r="T304" s="416"/>
      <c r="U304" s="433">
        <v>0</v>
      </c>
      <c r="V304" s="416"/>
      <c r="W304" s="416"/>
      <c r="X304" s="416"/>
      <c r="Y304" s="416"/>
      <c r="Z304" s="416"/>
      <c r="AA304" s="416"/>
      <c r="AB304" s="416"/>
      <c r="AC304" s="416"/>
      <c r="AD304" s="416"/>
      <c r="AE304" s="416"/>
      <c r="AF304" s="416"/>
      <c r="AG304" s="416"/>
      <c r="AH304" s="416"/>
      <c r="AI304" s="416"/>
      <c r="AJ304" s="416"/>
      <c r="AK304" s="416"/>
      <c r="AL304" s="416"/>
      <c r="AM304" s="416"/>
      <c r="AN304" s="416"/>
      <c r="AO304" s="416"/>
      <c r="AP304" s="416"/>
      <c r="AQ304" s="416"/>
      <c r="AR304" s="416"/>
      <c r="AS304" s="416"/>
      <c r="AT304" s="416"/>
      <c r="AU304" s="416"/>
      <c r="AV304" s="416"/>
      <c r="AW304" s="416"/>
      <c r="AX304" s="416"/>
      <c r="AY304" s="416"/>
      <c r="AZ304" s="416"/>
      <c r="BA304" s="416"/>
      <c r="BB304" s="416"/>
      <c r="BC304" s="416"/>
      <c r="BD304" s="416"/>
      <c r="BE304" s="416"/>
      <c r="BF304" s="416"/>
      <c r="BG304" s="416"/>
      <c r="BH304" s="416"/>
      <c r="BI304" s="416"/>
      <c r="BJ304" s="416"/>
      <c r="BK304" s="416"/>
      <c r="BL304" s="416"/>
      <c r="BM304" s="416"/>
      <c r="BN304" s="416"/>
    </row>
    <row r="305" spans="1:66" s="3" customFormat="1" ht="30" customHeight="1">
      <c r="A305" s="90">
        <v>28035</v>
      </c>
      <c r="B305" s="48" t="s">
        <v>515</v>
      </c>
      <c r="C305" s="45">
        <v>0</v>
      </c>
      <c r="D305" s="30">
        <v>223669</v>
      </c>
      <c r="E305" s="30">
        <v>0</v>
      </c>
      <c r="F305" s="33">
        <v>223669</v>
      </c>
      <c r="G305" s="34">
        <v>467000</v>
      </c>
      <c r="H305" s="27">
        <v>0</v>
      </c>
      <c r="I305" s="29">
        <v>467000</v>
      </c>
      <c r="J305" s="396">
        <v>243331</v>
      </c>
      <c r="K305" s="448"/>
      <c r="L305" s="35">
        <v>365</v>
      </c>
      <c r="M305" s="27"/>
      <c r="N305" s="27">
        <v>149449</v>
      </c>
      <c r="O305" s="33">
        <v>285.47000000000003</v>
      </c>
      <c r="P305" s="35">
        <f t="shared" si="16"/>
        <v>-666.66027397260279</v>
      </c>
      <c r="Q305" s="27"/>
      <c r="R305" s="27">
        <f t="shared" si="17"/>
        <v>-1.6281875422384895</v>
      </c>
      <c r="S305" s="33">
        <f t="shared" si="18"/>
        <v>-852.38729113391946</v>
      </c>
      <c r="T305" s="416"/>
      <c r="U305" s="433">
        <v>0</v>
      </c>
      <c r="V305" s="416"/>
      <c r="W305" s="416"/>
      <c r="X305" s="416"/>
      <c r="Y305" s="416"/>
      <c r="Z305" s="416"/>
      <c r="AA305" s="416"/>
      <c r="AB305" s="416"/>
      <c r="AC305" s="416"/>
      <c r="AD305" s="416"/>
      <c r="AE305" s="416"/>
      <c r="AF305" s="416"/>
      <c r="AG305" s="416"/>
      <c r="AH305" s="416"/>
      <c r="AI305" s="416"/>
      <c r="AJ305" s="416"/>
      <c r="AK305" s="416"/>
      <c r="AL305" s="416"/>
      <c r="AM305" s="416"/>
      <c r="AN305" s="416"/>
      <c r="AO305" s="416"/>
      <c r="AP305" s="416"/>
      <c r="AQ305" s="416"/>
      <c r="AR305" s="416"/>
      <c r="AS305" s="416"/>
      <c r="AT305" s="416"/>
      <c r="AU305" s="416"/>
      <c r="AV305" s="416"/>
      <c r="AW305" s="416"/>
      <c r="AX305" s="416"/>
      <c r="AY305" s="416"/>
      <c r="AZ305" s="416"/>
      <c r="BA305" s="416"/>
      <c r="BB305" s="416"/>
      <c r="BC305" s="416"/>
      <c r="BD305" s="416"/>
      <c r="BE305" s="416"/>
      <c r="BF305" s="416"/>
      <c r="BG305" s="416"/>
      <c r="BH305" s="416"/>
      <c r="BI305" s="416"/>
      <c r="BJ305" s="416"/>
      <c r="BK305" s="416"/>
      <c r="BL305" s="416"/>
      <c r="BM305" s="416"/>
      <c r="BN305" s="416"/>
    </row>
    <row r="306" spans="1:66" s="3" customFormat="1" ht="30" customHeight="1">
      <c r="A306" s="90">
        <v>28029</v>
      </c>
      <c r="B306" s="48" t="s">
        <v>516</v>
      </c>
      <c r="C306" s="45">
        <v>0</v>
      </c>
      <c r="D306" s="30">
        <v>15722</v>
      </c>
      <c r="E306" s="30">
        <v>0</v>
      </c>
      <c r="F306" s="33">
        <v>15722</v>
      </c>
      <c r="G306" s="34">
        <v>125800</v>
      </c>
      <c r="H306" s="27">
        <v>0</v>
      </c>
      <c r="I306" s="29">
        <v>125800</v>
      </c>
      <c r="J306" s="396">
        <v>110078</v>
      </c>
      <c r="K306" s="448"/>
      <c r="L306" s="35">
        <v>365</v>
      </c>
      <c r="M306" s="27"/>
      <c r="N306" s="27">
        <v>149449</v>
      </c>
      <c r="O306" s="33">
        <v>204.6</v>
      </c>
      <c r="P306" s="35">
        <f t="shared" si="16"/>
        <v>-301.58356164383559</v>
      </c>
      <c r="Q306" s="27"/>
      <c r="R306" s="27">
        <f t="shared" si="17"/>
        <v>-0.73655895991274611</v>
      </c>
      <c r="S306" s="33">
        <f t="shared" si="18"/>
        <v>-538.01564027370478</v>
      </c>
      <c r="T306" s="416"/>
      <c r="U306" s="433">
        <v>0</v>
      </c>
      <c r="V306" s="416"/>
      <c r="W306" s="416"/>
      <c r="X306" s="416"/>
      <c r="Y306" s="416"/>
      <c r="Z306" s="416"/>
      <c r="AA306" s="416"/>
      <c r="AB306" s="416"/>
      <c r="AC306" s="416"/>
      <c r="AD306" s="416"/>
      <c r="AE306" s="416"/>
      <c r="AF306" s="416"/>
      <c r="AG306" s="416"/>
      <c r="AH306" s="416"/>
      <c r="AI306" s="416"/>
      <c r="AJ306" s="416"/>
      <c r="AK306" s="416"/>
      <c r="AL306" s="416"/>
      <c r="AM306" s="416"/>
      <c r="AN306" s="416"/>
      <c r="AO306" s="416"/>
      <c r="AP306" s="416"/>
      <c r="AQ306" s="416"/>
      <c r="AR306" s="416"/>
      <c r="AS306" s="416"/>
      <c r="AT306" s="416"/>
      <c r="AU306" s="416"/>
      <c r="AV306" s="416"/>
      <c r="AW306" s="416"/>
      <c r="AX306" s="416"/>
      <c r="AY306" s="416"/>
      <c r="AZ306" s="416"/>
      <c r="BA306" s="416"/>
      <c r="BB306" s="416"/>
      <c r="BC306" s="416"/>
      <c r="BD306" s="416"/>
      <c r="BE306" s="416"/>
      <c r="BF306" s="416"/>
      <c r="BG306" s="416"/>
      <c r="BH306" s="416"/>
      <c r="BI306" s="416"/>
      <c r="BJ306" s="416"/>
      <c r="BK306" s="416"/>
      <c r="BL306" s="416"/>
      <c r="BM306" s="416"/>
      <c r="BN306" s="416"/>
    </row>
    <row r="307" spans="1:66" s="3" customFormat="1" ht="30" customHeight="1">
      <c r="A307" s="90">
        <v>28045</v>
      </c>
      <c r="B307" s="48" t="s">
        <v>162</v>
      </c>
      <c r="C307" s="45">
        <v>0</v>
      </c>
      <c r="D307" s="30">
        <v>72324</v>
      </c>
      <c r="E307" s="30">
        <v>0</v>
      </c>
      <c r="F307" s="33">
        <v>72324</v>
      </c>
      <c r="G307" s="34">
        <v>84300</v>
      </c>
      <c r="H307" s="27">
        <v>0</v>
      </c>
      <c r="I307" s="29">
        <v>84300</v>
      </c>
      <c r="J307" s="396">
        <v>11976</v>
      </c>
      <c r="K307" s="448"/>
      <c r="L307" s="35">
        <v>365</v>
      </c>
      <c r="M307" s="27"/>
      <c r="N307" s="27">
        <v>149449</v>
      </c>
      <c r="O307" s="33">
        <v>119.4</v>
      </c>
      <c r="P307" s="35">
        <f t="shared" si="16"/>
        <v>-32.81095890410959</v>
      </c>
      <c r="Q307" s="27"/>
      <c r="R307" s="27">
        <f t="shared" si="17"/>
        <v>-8.0134360216528713E-2</v>
      </c>
      <c r="S307" s="33">
        <f t="shared" si="18"/>
        <v>-100.30150753768844</v>
      </c>
      <c r="T307" s="416"/>
      <c r="U307" s="433">
        <v>0</v>
      </c>
      <c r="V307" s="416"/>
      <c r="W307" s="416"/>
      <c r="X307" s="416"/>
      <c r="Y307" s="416"/>
      <c r="Z307" s="416"/>
      <c r="AA307" s="416"/>
      <c r="AB307" s="416"/>
      <c r="AC307" s="416"/>
      <c r="AD307" s="416"/>
      <c r="AE307" s="416"/>
      <c r="AF307" s="416"/>
      <c r="AG307" s="416"/>
      <c r="AH307" s="416"/>
      <c r="AI307" s="416"/>
      <c r="AJ307" s="416"/>
      <c r="AK307" s="416"/>
      <c r="AL307" s="416"/>
      <c r="AM307" s="416"/>
      <c r="AN307" s="416"/>
      <c r="AO307" s="416"/>
      <c r="AP307" s="416"/>
      <c r="AQ307" s="416"/>
      <c r="AR307" s="416"/>
      <c r="AS307" s="416"/>
      <c r="AT307" s="416"/>
      <c r="AU307" s="416"/>
      <c r="AV307" s="416"/>
      <c r="AW307" s="416"/>
      <c r="AX307" s="416"/>
      <c r="AY307" s="416"/>
      <c r="AZ307" s="416"/>
      <c r="BA307" s="416"/>
      <c r="BB307" s="416"/>
      <c r="BC307" s="416"/>
      <c r="BD307" s="416"/>
      <c r="BE307" s="416"/>
      <c r="BF307" s="416"/>
      <c r="BG307" s="416"/>
      <c r="BH307" s="416"/>
      <c r="BI307" s="416"/>
      <c r="BJ307" s="416"/>
      <c r="BK307" s="416"/>
      <c r="BL307" s="416"/>
      <c r="BM307" s="416"/>
      <c r="BN307" s="416"/>
    </row>
    <row r="308" spans="1:66" s="3" customFormat="1" ht="30" customHeight="1">
      <c r="A308" s="90">
        <v>28039</v>
      </c>
      <c r="B308" s="48" t="s">
        <v>159</v>
      </c>
      <c r="C308" s="45">
        <v>0</v>
      </c>
      <c r="D308" s="30">
        <v>40240</v>
      </c>
      <c r="E308" s="30">
        <v>0</v>
      </c>
      <c r="F308" s="33">
        <v>40240</v>
      </c>
      <c r="G308" s="34">
        <v>81600</v>
      </c>
      <c r="H308" s="27">
        <v>0</v>
      </c>
      <c r="I308" s="29">
        <v>81600</v>
      </c>
      <c r="J308" s="396">
        <v>41360</v>
      </c>
      <c r="K308" s="448"/>
      <c r="L308" s="35">
        <v>365</v>
      </c>
      <c r="M308" s="27"/>
      <c r="N308" s="27">
        <v>149449</v>
      </c>
      <c r="O308" s="33">
        <v>102.33</v>
      </c>
      <c r="P308" s="35">
        <f t="shared" si="16"/>
        <v>-113.31506849315069</v>
      </c>
      <c r="Q308" s="27"/>
      <c r="R308" s="27">
        <f t="shared" si="17"/>
        <v>-0.2767499280691072</v>
      </c>
      <c r="S308" s="33">
        <f t="shared" si="18"/>
        <v>-404.18254666275777</v>
      </c>
      <c r="T308" s="416"/>
      <c r="U308" s="433">
        <v>0</v>
      </c>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16"/>
      <c r="AY308" s="416"/>
      <c r="AZ308" s="416"/>
      <c r="BA308" s="416"/>
      <c r="BB308" s="416"/>
      <c r="BC308" s="416"/>
      <c r="BD308" s="416"/>
      <c r="BE308" s="416"/>
      <c r="BF308" s="416"/>
      <c r="BG308" s="416"/>
      <c r="BH308" s="416"/>
      <c r="BI308" s="416"/>
      <c r="BJ308" s="416"/>
      <c r="BK308" s="416"/>
      <c r="BL308" s="416"/>
      <c r="BM308" s="416"/>
      <c r="BN308" s="416"/>
    </row>
    <row r="309" spans="1:66" s="3" customFormat="1" ht="30" customHeight="1">
      <c r="A309" s="90">
        <v>28048</v>
      </c>
      <c r="B309" s="48" t="s">
        <v>163</v>
      </c>
      <c r="C309" s="45">
        <v>0</v>
      </c>
      <c r="D309" s="30">
        <v>15723</v>
      </c>
      <c r="E309" s="30">
        <v>0</v>
      </c>
      <c r="F309" s="33">
        <v>15723</v>
      </c>
      <c r="G309" s="34">
        <v>0</v>
      </c>
      <c r="H309" s="27">
        <v>0</v>
      </c>
      <c r="I309" s="29">
        <v>0</v>
      </c>
      <c r="J309" s="396">
        <v>-15723</v>
      </c>
      <c r="K309" s="448"/>
      <c r="L309" s="35">
        <v>365</v>
      </c>
      <c r="M309" s="27"/>
      <c r="N309" s="27">
        <v>149449</v>
      </c>
      <c r="O309" s="33">
        <v>98.34</v>
      </c>
      <c r="P309" s="35">
        <f t="shared" si="16"/>
        <v>43.076712328767123</v>
      </c>
      <c r="Q309" s="27"/>
      <c r="R309" s="27">
        <f t="shared" si="17"/>
        <v>0.10520645839048773</v>
      </c>
      <c r="S309" s="33">
        <f t="shared" si="18"/>
        <v>159.88407565588773</v>
      </c>
      <c r="T309" s="416"/>
      <c r="U309" s="433">
        <v>0</v>
      </c>
      <c r="V309" s="416"/>
      <c r="W309" s="416"/>
      <c r="X309" s="416"/>
      <c r="Y309" s="416"/>
      <c r="Z309" s="416"/>
      <c r="AA309" s="416"/>
      <c r="AB309" s="416"/>
      <c r="AC309" s="416"/>
      <c r="AD309" s="416"/>
      <c r="AE309" s="416"/>
      <c r="AF309" s="416"/>
      <c r="AG309" s="416"/>
      <c r="AH309" s="416"/>
      <c r="AI309" s="416"/>
      <c r="AJ309" s="416"/>
      <c r="AK309" s="416"/>
      <c r="AL309" s="416"/>
      <c r="AM309" s="416"/>
      <c r="AN309" s="416"/>
      <c r="AO309" s="416"/>
      <c r="AP309" s="416"/>
      <c r="AQ309" s="416"/>
      <c r="AR309" s="416"/>
      <c r="AS309" s="416"/>
      <c r="AT309" s="416"/>
      <c r="AU309" s="416"/>
      <c r="AV309" s="416"/>
      <c r="AW309" s="416"/>
      <c r="AX309" s="416"/>
      <c r="AY309" s="416"/>
      <c r="AZ309" s="416"/>
      <c r="BA309" s="416"/>
      <c r="BB309" s="416"/>
      <c r="BC309" s="416"/>
      <c r="BD309" s="416"/>
      <c r="BE309" s="416"/>
      <c r="BF309" s="416"/>
      <c r="BG309" s="416"/>
      <c r="BH309" s="416"/>
      <c r="BI309" s="416"/>
      <c r="BJ309" s="416"/>
      <c r="BK309" s="416"/>
      <c r="BL309" s="416"/>
      <c r="BM309" s="416"/>
      <c r="BN309" s="416"/>
    </row>
    <row r="310" spans="1:66" s="3" customFormat="1" ht="30" customHeight="1">
      <c r="A310" s="90">
        <v>28049</v>
      </c>
      <c r="B310" s="48" t="s">
        <v>164</v>
      </c>
      <c r="C310" s="45">
        <v>0</v>
      </c>
      <c r="D310" s="30">
        <v>0</v>
      </c>
      <c r="E310" s="30">
        <v>0</v>
      </c>
      <c r="F310" s="33">
        <v>0</v>
      </c>
      <c r="G310" s="34">
        <v>325200</v>
      </c>
      <c r="H310" s="27">
        <v>0</v>
      </c>
      <c r="I310" s="29">
        <v>325200</v>
      </c>
      <c r="J310" s="396">
        <v>325200</v>
      </c>
      <c r="K310" s="448"/>
      <c r="L310" s="35">
        <v>365</v>
      </c>
      <c r="M310" s="27"/>
      <c r="N310" s="27">
        <v>149449</v>
      </c>
      <c r="O310" s="33">
        <v>92.8</v>
      </c>
      <c r="P310" s="35">
        <f t="shared" si="16"/>
        <v>-890.95890410958907</v>
      </c>
      <c r="Q310" s="27"/>
      <c r="R310" s="27">
        <f t="shared" si="17"/>
        <v>-2.1759931481642565</v>
      </c>
      <c r="S310" s="33">
        <f t="shared" si="18"/>
        <v>-3504.3103448275865</v>
      </c>
      <c r="T310" s="416"/>
      <c r="U310" s="433">
        <v>0</v>
      </c>
      <c r="V310" s="416"/>
      <c r="W310" s="416"/>
      <c r="X310" s="416"/>
      <c r="Y310" s="416"/>
      <c r="Z310" s="416"/>
      <c r="AA310" s="416"/>
      <c r="AB310" s="416"/>
      <c r="AC310" s="416"/>
      <c r="AD310" s="416"/>
      <c r="AE310" s="416"/>
      <c r="AF310" s="416"/>
      <c r="AG310" s="416"/>
      <c r="AH310" s="416"/>
      <c r="AI310" s="416"/>
      <c r="AJ310" s="416"/>
      <c r="AK310" s="416"/>
      <c r="AL310" s="416"/>
      <c r="AM310" s="416"/>
      <c r="AN310" s="416"/>
      <c r="AO310" s="416"/>
      <c r="AP310" s="416"/>
      <c r="AQ310" s="416"/>
      <c r="AR310" s="416"/>
      <c r="AS310" s="416"/>
      <c r="AT310" s="416"/>
      <c r="AU310" s="416"/>
      <c r="AV310" s="416"/>
      <c r="AW310" s="416"/>
      <c r="AX310" s="416"/>
      <c r="AY310" s="416"/>
      <c r="AZ310" s="416"/>
      <c r="BA310" s="416"/>
      <c r="BB310" s="416"/>
      <c r="BC310" s="416"/>
      <c r="BD310" s="416"/>
      <c r="BE310" s="416"/>
      <c r="BF310" s="416"/>
      <c r="BG310" s="416"/>
      <c r="BH310" s="416"/>
      <c r="BI310" s="416"/>
      <c r="BJ310" s="416"/>
      <c r="BK310" s="416"/>
      <c r="BL310" s="416"/>
      <c r="BM310" s="416"/>
      <c r="BN310" s="416"/>
    </row>
    <row r="311" spans="1:66" s="3" customFormat="1" ht="30" customHeight="1">
      <c r="A311" s="90">
        <v>28043</v>
      </c>
      <c r="B311" s="48" t="s">
        <v>160</v>
      </c>
      <c r="C311" s="45">
        <v>0</v>
      </c>
      <c r="D311" s="30">
        <v>15506</v>
      </c>
      <c r="E311" s="30">
        <v>0</v>
      </c>
      <c r="F311" s="33">
        <v>15506</v>
      </c>
      <c r="G311" s="34">
        <v>30000</v>
      </c>
      <c r="H311" s="27">
        <v>860</v>
      </c>
      <c r="I311" s="29">
        <v>30860</v>
      </c>
      <c r="J311" s="396">
        <v>15354</v>
      </c>
      <c r="K311" s="448"/>
      <c r="L311" s="35">
        <v>365</v>
      </c>
      <c r="M311" s="27"/>
      <c r="N311" s="27">
        <v>149449</v>
      </c>
      <c r="O311" s="33">
        <v>92.1</v>
      </c>
      <c r="P311" s="35">
        <f t="shared" si="16"/>
        <v>-42.065753424657537</v>
      </c>
      <c r="Q311" s="27"/>
      <c r="R311" s="27">
        <f t="shared" si="17"/>
        <v>-0.10273738867439729</v>
      </c>
      <c r="S311" s="33">
        <f t="shared" si="18"/>
        <v>-166.71009771986971</v>
      </c>
      <c r="T311" s="416"/>
      <c r="U311" s="433">
        <v>0</v>
      </c>
      <c r="V311" s="416"/>
      <c r="W311" s="416"/>
      <c r="X311" s="416"/>
      <c r="Y311" s="416"/>
      <c r="Z311" s="416"/>
      <c r="AA311" s="416"/>
      <c r="AB311" s="416"/>
      <c r="AC311" s="416"/>
      <c r="AD311" s="416"/>
      <c r="AE311" s="416"/>
      <c r="AF311" s="416"/>
      <c r="AG311" s="416"/>
      <c r="AH311" s="416"/>
      <c r="AI311" s="416"/>
      <c r="AJ311" s="416"/>
      <c r="AK311" s="416"/>
      <c r="AL311" s="416"/>
      <c r="AM311" s="416"/>
      <c r="AN311" s="416"/>
      <c r="AO311" s="416"/>
      <c r="AP311" s="416"/>
      <c r="AQ311" s="416"/>
      <c r="AR311" s="416"/>
      <c r="AS311" s="416"/>
      <c r="AT311" s="416"/>
      <c r="AU311" s="416"/>
      <c r="AV311" s="416"/>
      <c r="AW311" s="416"/>
      <c r="AX311" s="416"/>
      <c r="AY311" s="416"/>
      <c r="AZ311" s="416"/>
      <c r="BA311" s="416"/>
      <c r="BB311" s="416"/>
      <c r="BC311" s="416"/>
      <c r="BD311" s="416"/>
      <c r="BE311" s="416"/>
      <c r="BF311" s="416"/>
      <c r="BG311" s="416"/>
      <c r="BH311" s="416"/>
      <c r="BI311" s="416"/>
      <c r="BJ311" s="416"/>
      <c r="BK311" s="416"/>
      <c r="BL311" s="416"/>
      <c r="BM311" s="416"/>
      <c r="BN311" s="416"/>
    </row>
    <row r="312" spans="1:66" s="3" customFormat="1" ht="30" customHeight="1">
      <c r="A312" s="90">
        <v>28044</v>
      </c>
      <c r="B312" s="48" t="s">
        <v>161</v>
      </c>
      <c r="C312" s="45">
        <v>0</v>
      </c>
      <c r="D312" s="30">
        <v>88826</v>
      </c>
      <c r="E312" s="30">
        <v>0</v>
      </c>
      <c r="F312" s="33">
        <v>88826</v>
      </c>
      <c r="G312" s="34">
        <v>122400</v>
      </c>
      <c r="H312" s="27">
        <v>0</v>
      </c>
      <c r="I312" s="29">
        <v>122400</v>
      </c>
      <c r="J312" s="396">
        <v>33574</v>
      </c>
      <c r="K312" s="448"/>
      <c r="L312" s="35">
        <v>365</v>
      </c>
      <c r="M312" s="27"/>
      <c r="N312" s="27">
        <v>149449</v>
      </c>
      <c r="O312" s="33">
        <v>67.599999999999994</v>
      </c>
      <c r="P312" s="35">
        <f t="shared" si="16"/>
        <v>-91.983561643835614</v>
      </c>
      <c r="Q312" s="27"/>
      <c r="R312" s="27">
        <f t="shared" si="17"/>
        <v>-0.22465188793501462</v>
      </c>
      <c r="S312" s="33">
        <f t="shared" si="18"/>
        <v>-496.65680473372782</v>
      </c>
      <c r="T312" s="416"/>
      <c r="U312" s="433">
        <v>0</v>
      </c>
      <c r="V312" s="416"/>
      <c r="W312" s="416"/>
      <c r="X312" s="416"/>
      <c r="Y312" s="416"/>
      <c r="Z312" s="416"/>
      <c r="AA312" s="416"/>
      <c r="AB312" s="416"/>
      <c r="AC312" s="416"/>
      <c r="AD312" s="416"/>
      <c r="AE312" s="416"/>
      <c r="AF312" s="416"/>
      <c r="AG312" s="416"/>
      <c r="AH312" s="416"/>
      <c r="AI312" s="416"/>
      <c r="AJ312" s="416"/>
      <c r="AK312" s="416"/>
      <c r="AL312" s="416"/>
      <c r="AM312" s="416"/>
      <c r="AN312" s="416"/>
      <c r="AO312" s="416"/>
      <c r="AP312" s="416"/>
      <c r="AQ312" s="416"/>
      <c r="AR312" s="416"/>
      <c r="AS312" s="416"/>
      <c r="AT312" s="416"/>
      <c r="AU312" s="416"/>
      <c r="AV312" s="416"/>
      <c r="AW312" s="416"/>
      <c r="AX312" s="416"/>
      <c r="AY312" s="416"/>
      <c r="AZ312" s="416"/>
      <c r="BA312" s="416"/>
      <c r="BB312" s="416"/>
      <c r="BC312" s="416"/>
      <c r="BD312" s="416"/>
      <c r="BE312" s="416"/>
      <c r="BF312" s="416"/>
      <c r="BG312" s="416"/>
      <c r="BH312" s="416"/>
      <c r="BI312" s="416"/>
      <c r="BJ312" s="416"/>
      <c r="BK312" s="416"/>
      <c r="BL312" s="416"/>
      <c r="BM312" s="416"/>
      <c r="BN312" s="416"/>
    </row>
    <row r="313" spans="1:66" s="3" customFormat="1" ht="30" customHeight="1">
      <c r="A313" s="90">
        <v>50001</v>
      </c>
      <c r="B313" s="48" t="s">
        <v>93</v>
      </c>
      <c r="C313" s="45">
        <v>18762040</v>
      </c>
      <c r="D313" s="30">
        <v>31292865</v>
      </c>
      <c r="E313" s="30">
        <v>4028867.4193548388</v>
      </c>
      <c r="F313" s="33">
        <v>54083772.419354841</v>
      </c>
      <c r="G313" s="34">
        <v>17855437</v>
      </c>
      <c r="H313" s="27">
        <v>3875909</v>
      </c>
      <c r="I313" s="29">
        <v>21731346</v>
      </c>
      <c r="J313" s="396">
        <v>-32352426.419354841</v>
      </c>
      <c r="K313" s="448"/>
      <c r="L313" s="35">
        <v>365</v>
      </c>
      <c r="M313" s="27"/>
      <c r="N313" s="27">
        <v>149449</v>
      </c>
      <c r="O313" s="33">
        <v>694</v>
      </c>
      <c r="P313" s="35">
        <f t="shared" si="16"/>
        <v>88636.784710561202</v>
      </c>
      <c r="Q313" s="27"/>
      <c r="R313" s="27">
        <f t="shared" si="17"/>
        <v>216.47803879152647</v>
      </c>
      <c r="S313" s="33">
        <f t="shared" si="18"/>
        <v>46617.329134517066</v>
      </c>
      <c r="T313" s="416"/>
      <c r="U313" s="433">
        <v>0</v>
      </c>
      <c r="V313" s="416"/>
      <c r="W313" s="416"/>
      <c r="X313" s="416"/>
      <c r="Y313" s="416"/>
      <c r="Z313" s="416"/>
      <c r="AA313" s="416"/>
      <c r="AB313" s="416"/>
      <c r="AC313" s="416"/>
      <c r="AD313" s="416"/>
      <c r="AE313" s="416"/>
      <c r="AF313" s="416"/>
      <c r="AG313" s="416"/>
      <c r="AH313" s="416"/>
      <c r="AI313" s="416"/>
      <c r="AJ313" s="416"/>
      <c r="AK313" s="416"/>
      <c r="AL313" s="416"/>
      <c r="AM313" s="416"/>
      <c r="AN313" s="416"/>
      <c r="AO313" s="416"/>
      <c r="AP313" s="416"/>
      <c r="AQ313" s="416"/>
      <c r="AR313" s="416"/>
      <c r="AS313" s="416"/>
      <c r="AT313" s="416"/>
      <c r="AU313" s="416"/>
      <c r="AV313" s="416"/>
      <c r="AW313" s="416"/>
      <c r="AX313" s="416"/>
      <c r="AY313" s="416"/>
      <c r="AZ313" s="416"/>
      <c r="BA313" s="416"/>
      <c r="BB313" s="416"/>
      <c r="BC313" s="416"/>
      <c r="BD313" s="416"/>
      <c r="BE313" s="416"/>
      <c r="BF313" s="416"/>
      <c r="BG313" s="416"/>
      <c r="BH313" s="416"/>
      <c r="BI313" s="416"/>
      <c r="BJ313" s="416"/>
      <c r="BK313" s="416"/>
      <c r="BL313" s="416"/>
      <c r="BM313" s="416"/>
      <c r="BN313" s="416"/>
    </row>
    <row r="314" spans="1:66" s="3" customFormat="1" ht="30" customHeight="1">
      <c r="A314" s="90">
        <v>50002</v>
      </c>
      <c r="B314" s="48" t="s">
        <v>11</v>
      </c>
      <c r="C314" s="45">
        <v>0</v>
      </c>
      <c r="D314" s="30">
        <v>1494701</v>
      </c>
      <c r="E314" s="30">
        <v>121935.48387096774</v>
      </c>
      <c r="F314" s="33">
        <v>1616636.4838709678</v>
      </c>
      <c r="G314" s="34">
        <v>0</v>
      </c>
      <c r="H314" s="27">
        <v>0</v>
      </c>
      <c r="I314" s="29">
        <v>0</v>
      </c>
      <c r="J314" s="396">
        <v>-1616636.4838709678</v>
      </c>
      <c r="K314" s="448"/>
      <c r="L314" s="35">
        <v>365</v>
      </c>
      <c r="M314" s="27"/>
      <c r="N314" s="27">
        <v>149449</v>
      </c>
      <c r="O314" s="33">
        <v>235.99</v>
      </c>
      <c r="P314" s="35">
        <f t="shared" ref="P314:P325" si="19">J314/L314*-1</f>
        <v>4429.1410517012819</v>
      </c>
      <c r="Q314" s="27"/>
      <c r="R314" s="27">
        <f t="shared" ref="R314:R325" si="20">J314/N314*-1</f>
        <v>10.817312152446439</v>
      </c>
      <c r="S314" s="33">
        <f t="shared" ref="S314:S325" si="21">J314/O314*-1</f>
        <v>6850.4448657611238</v>
      </c>
      <c r="T314" s="416"/>
      <c r="U314" s="433">
        <v>0</v>
      </c>
      <c r="V314" s="416"/>
      <c r="W314" s="416"/>
      <c r="X314" s="416"/>
      <c r="Y314" s="416"/>
      <c r="Z314" s="416"/>
      <c r="AA314" s="416"/>
      <c r="AB314" s="416"/>
      <c r="AC314" s="416"/>
      <c r="AD314" s="416"/>
      <c r="AE314" s="416"/>
      <c r="AF314" s="416"/>
      <c r="AG314" s="416"/>
      <c r="AH314" s="416"/>
      <c r="AI314" s="416"/>
      <c r="AJ314" s="416"/>
      <c r="AK314" s="416"/>
      <c r="AL314" s="416"/>
      <c r="AM314" s="416"/>
      <c r="AN314" s="416"/>
      <c r="AO314" s="416"/>
      <c r="AP314" s="416"/>
      <c r="AQ314" s="416"/>
      <c r="AR314" s="416"/>
      <c r="AS314" s="416"/>
      <c r="AT314" s="416"/>
      <c r="AU314" s="416"/>
      <c r="AV314" s="416"/>
      <c r="AW314" s="416"/>
      <c r="AX314" s="416"/>
      <c r="AY314" s="416"/>
      <c r="AZ314" s="416"/>
      <c r="BA314" s="416"/>
      <c r="BB314" s="416"/>
      <c r="BC314" s="416"/>
      <c r="BD314" s="416"/>
      <c r="BE314" s="416"/>
      <c r="BF314" s="416"/>
      <c r="BG314" s="416"/>
      <c r="BH314" s="416"/>
      <c r="BI314" s="416"/>
      <c r="BJ314" s="416"/>
      <c r="BK314" s="416"/>
      <c r="BL314" s="416"/>
      <c r="BM314" s="416"/>
      <c r="BN314" s="416"/>
    </row>
    <row r="315" spans="1:66" s="3" customFormat="1" ht="30" customHeight="1">
      <c r="A315" s="90">
        <v>30001</v>
      </c>
      <c r="B315" s="48" t="s">
        <v>146</v>
      </c>
      <c r="C315" s="45">
        <v>0</v>
      </c>
      <c r="D315" s="30">
        <v>38042500</v>
      </c>
      <c r="E315" s="30">
        <v>0</v>
      </c>
      <c r="F315" s="33">
        <v>38042500</v>
      </c>
      <c r="G315" s="34">
        <v>0</v>
      </c>
      <c r="H315" s="27">
        <v>0</v>
      </c>
      <c r="I315" s="29">
        <v>0</v>
      </c>
      <c r="J315" s="396">
        <v>-38042500</v>
      </c>
      <c r="K315" s="448"/>
      <c r="L315" s="35">
        <v>365</v>
      </c>
      <c r="M315" s="27"/>
      <c r="N315" s="27">
        <v>149449</v>
      </c>
      <c r="O315" s="33">
        <v>2134.2600000000002</v>
      </c>
      <c r="P315" s="35">
        <f t="shared" si="19"/>
        <v>104226.02739726027</v>
      </c>
      <c r="Q315" s="27"/>
      <c r="R315" s="27">
        <f t="shared" si="20"/>
        <v>254.55171998474395</v>
      </c>
      <c r="S315" s="33">
        <f t="shared" si="21"/>
        <v>17824.679279937776</v>
      </c>
      <c r="T315" s="416"/>
      <c r="U315" s="433">
        <v>0</v>
      </c>
      <c r="V315" s="416"/>
      <c r="W315" s="416"/>
      <c r="X315" s="416"/>
      <c r="Y315" s="416"/>
      <c r="Z315" s="416"/>
      <c r="AA315" s="416"/>
      <c r="AB315" s="416"/>
      <c r="AC315" s="416"/>
      <c r="AD315" s="416"/>
      <c r="AE315" s="416"/>
      <c r="AF315" s="416"/>
      <c r="AG315" s="416"/>
      <c r="AH315" s="416"/>
      <c r="AI315" s="416"/>
      <c r="AJ315" s="416"/>
      <c r="AK315" s="416"/>
      <c r="AL315" s="416"/>
      <c r="AM315" s="416"/>
      <c r="AN315" s="416"/>
      <c r="AO315" s="416"/>
      <c r="AP315" s="416"/>
      <c r="AQ315" s="416"/>
      <c r="AR315" s="416"/>
      <c r="AS315" s="416"/>
      <c r="AT315" s="416"/>
      <c r="AU315" s="416"/>
      <c r="AV315" s="416"/>
      <c r="AW315" s="416"/>
      <c r="AX315" s="416"/>
      <c r="AY315" s="416"/>
      <c r="AZ315" s="416"/>
      <c r="BA315" s="416"/>
      <c r="BB315" s="416"/>
      <c r="BC315" s="416"/>
      <c r="BD315" s="416"/>
      <c r="BE315" s="416"/>
      <c r="BF315" s="416"/>
      <c r="BG315" s="416"/>
      <c r="BH315" s="416"/>
      <c r="BI315" s="416"/>
      <c r="BJ315" s="416"/>
      <c r="BK315" s="416"/>
      <c r="BL315" s="416"/>
      <c r="BM315" s="416"/>
      <c r="BN315" s="416"/>
    </row>
    <row r="316" spans="1:66" s="3" customFormat="1" ht="30" customHeight="1">
      <c r="A316" s="90">
        <v>34002</v>
      </c>
      <c r="B316" s="48" t="s">
        <v>97</v>
      </c>
      <c r="C316" s="45">
        <v>15961430</v>
      </c>
      <c r="D316" s="30">
        <v>44761672</v>
      </c>
      <c r="E316" s="30">
        <v>16112068.965517242</v>
      </c>
      <c r="F316" s="33">
        <v>76835170.965517238</v>
      </c>
      <c r="G316" s="34">
        <v>69922800</v>
      </c>
      <c r="H316" s="27">
        <v>52457</v>
      </c>
      <c r="I316" s="29">
        <v>69975257</v>
      </c>
      <c r="J316" s="396">
        <v>-6859913.9655172378</v>
      </c>
      <c r="K316" s="448"/>
      <c r="L316" s="35">
        <v>365</v>
      </c>
      <c r="M316" s="27">
        <v>147810</v>
      </c>
      <c r="N316" s="27">
        <v>149449</v>
      </c>
      <c r="O316" s="33">
        <v>5749.8</v>
      </c>
      <c r="P316" s="35">
        <f t="shared" si="19"/>
        <v>18794.284837033527</v>
      </c>
      <c r="Q316" s="27">
        <f t="shared" ref="Q316:Q324" si="22">J316/M316*-1</f>
        <v>46.410350893154984</v>
      </c>
      <c r="R316" s="27">
        <f t="shared" si="20"/>
        <v>45.901370805540601</v>
      </c>
      <c r="S316" s="33">
        <f t="shared" si="21"/>
        <v>1193.0700138295658</v>
      </c>
      <c r="T316" s="416"/>
      <c r="U316" s="433">
        <v>0</v>
      </c>
      <c r="V316" s="416"/>
      <c r="W316" s="416"/>
      <c r="X316" s="416"/>
      <c r="Y316" s="416"/>
      <c r="Z316" s="416"/>
      <c r="AA316" s="416"/>
      <c r="AB316" s="416"/>
      <c r="AC316" s="416"/>
      <c r="AD316" s="416"/>
      <c r="AE316" s="416"/>
      <c r="AF316" s="416"/>
      <c r="AG316" s="416"/>
      <c r="AH316" s="416"/>
      <c r="AI316" s="416"/>
      <c r="AJ316" s="416"/>
      <c r="AK316" s="416"/>
      <c r="AL316" s="416"/>
      <c r="AM316" s="416"/>
      <c r="AN316" s="416"/>
      <c r="AO316" s="416"/>
      <c r="AP316" s="416"/>
      <c r="AQ316" s="416"/>
      <c r="AR316" s="416"/>
      <c r="AS316" s="416"/>
      <c r="AT316" s="416"/>
      <c r="AU316" s="416"/>
      <c r="AV316" s="416"/>
      <c r="AW316" s="416"/>
      <c r="AX316" s="416"/>
      <c r="AY316" s="416"/>
      <c r="AZ316" s="416"/>
      <c r="BA316" s="416"/>
      <c r="BB316" s="416"/>
      <c r="BC316" s="416"/>
      <c r="BD316" s="416"/>
      <c r="BE316" s="416"/>
      <c r="BF316" s="416"/>
      <c r="BG316" s="416"/>
      <c r="BH316" s="416"/>
      <c r="BI316" s="416"/>
      <c r="BJ316" s="416"/>
      <c r="BK316" s="416"/>
      <c r="BL316" s="416"/>
      <c r="BM316" s="416"/>
      <c r="BN316" s="416"/>
    </row>
    <row r="317" spans="1:66" s="3" customFormat="1" ht="30" customHeight="1">
      <c r="A317" s="90">
        <v>34001</v>
      </c>
      <c r="B317" s="48" t="s">
        <v>96</v>
      </c>
      <c r="C317" s="45">
        <v>13877745</v>
      </c>
      <c r="D317" s="30">
        <v>32584952</v>
      </c>
      <c r="E317" s="30">
        <v>13176896</v>
      </c>
      <c r="F317" s="33">
        <v>59639593</v>
      </c>
      <c r="G317" s="34">
        <v>40905900</v>
      </c>
      <c r="H317" s="27">
        <v>48183</v>
      </c>
      <c r="I317" s="29">
        <v>40954083</v>
      </c>
      <c r="J317" s="396">
        <v>-18685510</v>
      </c>
      <c r="K317" s="448"/>
      <c r="L317" s="35">
        <v>365</v>
      </c>
      <c r="M317" s="27">
        <v>94489</v>
      </c>
      <c r="N317" s="27">
        <v>149449</v>
      </c>
      <c r="O317" s="33">
        <v>4999.68</v>
      </c>
      <c r="P317" s="35">
        <v>51193.178082191778</v>
      </c>
      <c r="Q317" s="27">
        <v>197.7532834509837</v>
      </c>
      <c r="R317" s="27">
        <v>125.02934111302183</v>
      </c>
      <c r="S317" s="33">
        <v>3737.3411898361492</v>
      </c>
      <c r="T317" s="416"/>
      <c r="U317" s="433"/>
      <c r="V317" s="416"/>
      <c r="W317" s="416"/>
      <c r="X317" s="416"/>
      <c r="Y317" s="416"/>
      <c r="Z317" s="416"/>
      <c r="AA317" s="416"/>
      <c r="AB317" s="416"/>
      <c r="AC317" s="416"/>
      <c r="AD317" s="416"/>
      <c r="AE317" s="416"/>
      <c r="AF317" s="416"/>
      <c r="AG317" s="416"/>
      <c r="AH317" s="416"/>
      <c r="AI317" s="416"/>
      <c r="AJ317" s="416"/>
      <c r="AK317" s="416"/>
      <c r="AL317" s="416"/>
      <c r="AM317" s="416"/>
      <c r="AN317" s="416"/>
      <c r="AO317" s="416"/>
      <c r="AP317" s="416"/>
      <c r="AQ317" s="416"/>
      <c r="AR317" s="416"/>
      <c r="AS317" s="416"/>
      <c r="AT317" s="416"/>
      <c r="AU317" s="416"/>
      <c r="AV317" s="416"/>
      <c r="AW317" s="416"/>
      <c r="AX317" s="416"/>
      <c r="AY317" s="416"/>
      <c r="AZ317" s="416"/>
      <c r="BA317" s="416"/>
      <c r="BB317" s="416"/>
      <c r="BC317" s="416"/>
      <c r="BD317" s="416"/>
      <c r="BE317" s="416"/>
      <c r="BF317" s="416"/>
      <c r="BG317" s="416"/>
      <c r="BH317" s="416"/>
      <c r="BI317" s="416"/>
      <c r="BJ317" s="416"/>
      <c r="BK317" s="416"/>
      <c r="BL317" s="416"/>
      <c r="BM317" s="416"/>
      <c r="BN317" s="416"/>
    </row>
    <row r="318" spans="1:66" s="3" customFormat="1" ht="30" customHeight="1">
      <c r="A318" s="90">
        <v>34006</v>
      </c>
      <c r="B318" s="48" t="s">
        <v>584</v>
      </c>
      <c r="C318" s="45">
        <v>17958050</v>
      </c>
      <c r="D318" s="30">
        <v>12750675</v>
      </c>
      <c r="E318" s="30">
        <v>27768387</v>
      </c>
      <c r="F318" s="33">
        <v>58477112</v>
      </c>
      <c r="G318" s="34">
        <v>0</v>
      </c>
      <c r="H318" s="27">
        <v>60982277</v>
      </c>
      <c r="I318" s="29">
        <v>60982277</v>
      </c>
      <c r="J318" s="396">
        <v>2505165</v>
      </c>
      <c r="K318" s="448"/>
      <c r="L318" s="35">
        <v>365</v>
      </c>
      <c r="M318" s="27"/>
      <c r="N318" s="27">
        <v>149449</v>
      </c>
      <c r="O318" s="33">
        <v>5676</v>
      </c>
      <c r="P318" s="35">
        <v>-6863.4657534246571</v>
      </c>
      <c r="Q318" s="27"/>
      <c r="R318" s="27">
        <v>-16.762674892438223</v>
      </c>
      <c r="S318" s="33">
        <v>-441.36099365750528</v>
      </c>
      <c r="T318" s="416"/>
      <c r="U318" s="433"/>
      <c r="V318" s="416"/>
      <c r="W318" s="416"/>
      <c r="X318" s="416"/>
      <c r="Y318" s="416"/>
      <c r="Z318" s="416"/>
      <c r="AA318" s="416"/>
      <c r="AB318" s="416"/>
      <c r="AC318" s="416"/>
      <c r="AD318" s="416"/>
      <c r="AE318" s="416"/>
      <c r="AF318" s="416"/>
      <c r="AG318" s="416"/>
      <c r="AH318" s="416"/>
      <c r="AI318" s="416"/>
      <c r="AJ318" s="416"/>
      <c r="AK318" s="416"/>
      <c r="AL318" s="416"/>
      <c r="AM318" s="416"/>
      <c r="AN318" s="416"/>
      <c r="AO318" s="416"/>
      <c r="AP318" s="416"/>
      <c r="AQ318" s="416"/>
      <c r="AR318" s="416"/>
      <c r="AS318" s="416"/>
      <c r="AT318" s="416"/>
      <c r="AU318" s="416"/>
      <c r="AV318" s="416"/>
      <c r="AW318" s="416"/>
      <c r="AX318" s="416"/>
      <c r="AY318" s="416"/>
      <c r="AZ318" s="416"/>
      <c r="BA318" s="416"/>
      <c r="BB318" s="416"/>
      <c r="BC318" s="416"/>
      <c r="BD318" s="416"/>
      <c r="BE318" s="416"/>
      <c r="BF318" s="416"/>
      <c r="BG318" s="416"/>
      <c r="BH318" s="416"/>
      <c r="BI318" s="416"/>
      <c r="BJ318" s="416"/>
      <c r="BK318" s="416"/>
      <c r="BL318" s="416"/>
      <c r="BM318" s="416"/>
      <c r="BN318" s="416"/>
    </row>
    <row r="319" spans="1:66" s="3" customFormat="1" ht="30" customHeight="1">
      <c r="A319" s="90">
        <v>34007</v>
      </c>
      <c r="B319" s="48" t="s">
        <v>517</v>
      </c>
      <c r="C319" s="45">
        <v>0</v>
      </c>
      <c r="D319" s="30">
        <v>27321875</v>
      </c>
      <c r="E319" s="30">
        <v>8324695.2553191492</v>
      </c>
      <c r="F319" s="33">
        <v>35646570.255319148</v>
      </c>
      <c r="G319" s="34">
        <v>20656733</v>
      </c>
      <c r="H319" s="27">
        <v>44125262</v>
      </c>
      <c r="I319" s="29">
        <v>64781995</v>
      </c>
      <c r="J319" s="396">
        <v>29135424.744680852</v>
      </c>
      <c r="K319" s="448"/>
      <c r="L319" s="35">
        <v>365</v>
      </c>
      <c r="M319" s="27"/>
      <c r="N319" s="27">
        <v>149449</v>
      </c>
      <c r="O319" s="33">
        <v>2234</v>
      </c>
      <c r="P319" s="35">
        <v>-79823.081492276309</v>
      </c>
      <c r="Q319" s="27"/>
      <c r="R319" s="27">
        <v>-194.95228970873578</v>
      </c>
      <c r="S319" s="33">
        <v>-13041.819491799844</v>
      </c>
      <c r="T319" s="416"/>
      <c r="U319" s="433"/>
      <c r="V319" s="416"/>
      <c r="W319" s="416"/>
      <c r="X319" s="416"/>
      <c r="Y319" s="416"/>
      <c r="Z319" s="416"/>
      <c r="AA319" s="416"/>
      <c r="AB319" s="416"/>
      <c r="AC319" s="416"/>
      <c r="AD319" s="416"/>
      <c r="AE319" s="416"/>
      <c r="AF319" s="416"/>
      <c r="AG319" s="416"/>
      <c r="AH319" s="416"/>
      <c r="AI319" s="416"/>
      <c r="AJ319" s="416"/>
      <c r="AK319" s="416"/>
      <c r="AL319" s="416"/>
      <c r="AM319" s="416"/>
      <c r="AN319" s="416"/>
      <c r="AO319" s="416"/>
      <c r="AP319" s="416"/>
      <c r="AQ319" s="416"/>
      <c r="AR319" s="416"/>
      <c r="AS319" s="416"/>
      <c r="AT319" s="416"/>
      <c r="AU319" s="416"/>
      <c r="AV319" s="416"/>
      <c r="AW319" s="416"/>
      <c r="AX319" s="416"/>
      <c r="AY319" s="416"/>
      <c r="AZ319" s="416"/>
      <c r="BA319" s="416"/>
      <c r="BB319" s="416"/>
      <c r="BC319" s="416"/>
      <c r="BD319" s="416"/>
      <c r="BE319" s="416"/>
      <c r="BF319" s="416"/>
      <c r="BG319" s="416"/>
      <c r="BH319" s="416"/>
      <c r="BI319" s="416"/>
      <c r="BJ319" s="416"/>
      <c r="BK319" s="416"/>
      <c r="BL319" s="416"/>
      <c r="BM319" s="416"/>
      <c r="BN319" s="416"/>
    </row>
    <row r="320" spans="1:66" s="3" customFormat="1" ht="30" customHeight="1">
      <c r="A320" s="90">
        <v>34003</v>
      </c>
      <c r="B320" s="48" t="s">
        <v>95</v>
      </c>
      <c r="C320" s="45">
        <v>3487644</v>
      </c>
      <c r="D320" s="30">
        <v>5959769</v>
      </c>
      <c r="E320" s="30">
        <v>6069677.4193548383</v>
      </c>
      <c r="F320" s="33">
        <v>15517090.419354837</v>
      </c>
      <c r="G320" s="34">
        <v>5885370</v>
      </c>
      <c r="H320" s="27">
        <v>11462</v>
      </c>
      <c r="I320" s="29">
        <v>5896832</v>
      </c>
      <c r="J320" s="396">
        <v>-9620258.4193548374</v>
      </c>
      <c r="K320" s="448"/>
      <c r="L320" s="35">
        <v>365</v>
      </c>
      <c r="M320" s="27">
        <v>20692</v>
      </c>
      <c r="N320" s="27">
        <v>149449</v>
      </c>
      <c r="O320" s="33">
        <v>1256.2</v>
      </c>
      <c r="P320" s="35">
        <f t="shared" si="19"/>
        <v>26356.872381794074</v>
      </c>
      <c r="Q320" s="27">
        <f t="shared" si="22"/>
        <v>464.92646526941996</v>
      </c>
      <c r="R320" s="27">
        <f t="shared" si="20"/>
        <v>64.37151415770488</v>
      </c>
      <c r="S320" s="33">
        <f t="shared" si="21"/>
        <v>7658.2219545891076</v>
      </c>
      <c r="T320" s="416"/>
      <c r="U320" s="433">
        <v>0</v>
      </c>
      <c r="V320" s="416"/>
      <c r="W320" s="416"/>
      <c r="X320" s="416"/>
      <c r="Y320" s="416"/>
      <c r="Z320" s="416"/>
      <c r="AA320" s="416"/>
      <c r="AB320" s="416"/>
      <c r="AC320" s="416"/>
      <c r="AD320" s="416"/>
      <c r="AE320" s="416"/>
      <c r="AF320" s="416"/>
      <c r="AG320" s="416"/>
      <c r="AH320" s="416"/>
      <c r="AI320" s="416"/>
      <c r="AJ320" s="416"/>
      <c r="AK320" s="416"/>
      <c r="AL320" s="416"/>
      <c r="AM320" s="416"/>
      <c r="AN320" s="416"/>
      <c r="AO320" s="416"/>
      <c r="AP320" s="416"/>
      <c r="AQ320" s="416"/>
      <c r="AR320" s="416"/>
      <c r="AS320" s="416"/>
      <c r="AT320" s="416"/>
      <c r="AU320" s="416"/>
      <c r="AV320" s="416"/>
      <c r="AW320" s="416"/>
      <c r="AX320" s="416"/>
      <c r="AY320" s="416"/>
      <c r="AZ320" s="416"/>
      <c r="BA320" s="416"/>
      <c r="BB320" s="416"/>
      <c r="BC320" s="416"/>
      <c r="BD320" s="416"/>
      <c r="BE320" s="416"/>
      <c r="BF320" s="416"/>
      <c r="BG320" s="416"/>
      <c r="BH320" s="416"/>
      <c r="BI320" s="416"/>
      <c r="BJ320" s="416"/>
      <c r="BK320" s="416"/>
      <c r="BL320" s="416"/>
      <c r="BM320" s="416"/>
      <c r="BN320" s="416"/>
    </row>
    <row r="321" spans="1:66" s="3" customFormat="1" ht="30" customHeight="1">
      <c r="A321" s="90">
        <v>34008</v>
      </c>
      <c r="B321" s="48" t="s">
        <v>1763</v>
      </c>
      <c r="C321" s="45">
        <v>638402</v>
      </c>
      <c r="D321" s="30">
        <v>0</v>
      </c>
      <c r="E321" s="30">
        <v>0</v>
      </c>
      <c r="F321" s="33">
        <v>638402</v>
      </c>
      <c r="G321" s="34">
        <v>262579</v>
      </c>
      <c r="H321" s="27">
        <v>0</v>
      </c>
      <c r="I321" s="29">
        <v>262579</v>
      </c>
      <c r="J321" s="396">
        <v>-375823</v>
      </c>
      <c r="K321" s="448"/>
      <c r="L321" s="35">
        <v>365</v>
      </c>
      <c r="M321" s="27"/>
      <c r="N321" s="27">
        <v>149449</v>
      </c>
      <c r="O321" s="33">
        <v>1237.6600000000001</v>
      </c>
      <c r="P321" s="35">
        <f t="shared" si="19"/>
        <v>1029.6520547945206</v>
      </c>
      <c r="Q321" s="27"/>
      <c r="R321" s="27">
        <f t="shared" si="20"/>
        <v>2.5147240864776612</v>
      </c>
      <c r="S321" s="33">
        <f t="shared" si="21"/>
        <v>303.65609294959842</v>
      </c>
      <c r="T321" s="416"/>
      <c r="U321" s="433">
        <v>0</v>
      </c>
      <c r="V321" s="416"/>
      <c r="W321" s="416"/>
      <c r="X321" s="416"/>
      <c r="Y321" s="416"/>
      <c r="Z321" s="416"/>
      <c r="AA321" s="416"/>
      <c r="AB321" s="416"/>
      <c r="AC321" s="416"/>
      <c r="AD321" s="416"/>
      <c r="AE321" s="416"/>
      <c r="AF321" s="416"/>
      <c r="AG321" s="416"/>
      <c r="AH321" s="416"/>
      <c r="AI321" s="416"/>
      <c r="AJ321" s="416"/>
      <c r="AK321" s="416"/>
      <c r="AL321" s="416"/>
      <c r="AM321" s="416"/>
      <c r="AN321" s="416"/>
      <c r="AO321" s="416"/>
      <c r="AP321" s="416"/>
      <c r="AQ321" s="416"/>
      <c r="AR321" s="416"/>
      <c r="AS321" s="416"/>
      <c r="AT321" s="416"/>
      <c r="AU321" s="416"/>
      <c r="AV321" s="416"/>
      <c r="AW321" s="416"/>
      <c r="AX321" s="416"/>
      <c r="AY321" s="416"/>
      <c r="AZ321" s="416"/>
      <c r="BA321" s="416"/>
      <c r="BB321" s="416"/>
      <c r="BC321" s="416"/>
      <c r="BD321" s="416"/>
      <c r="BE321" s="416"/>
      <c r="BF321" s="416"/>
      <c r="BG321" s="416"/>
      <c r="BH321" s="416"/>
      <c r="BI321" s="416"/>
      <c r="BJ321" s="416"/>
      <c r="BK321" s="416"/>
      <c r="BL321" s="416"/>
      <c r="BM321" s="416"/>
      <c r="BN321" s="416"/>
    </row>
    <row r="322" spans="1:66" s="3" customFormat="1" ht="30" customHeight="1">
      <c r="A322" s="90">
        <v>34009</v>
      </c>
      <c r="B322" s="48" t="s">
        <v>519</v>
      </c>
      <c r="C322" s="45">
        <v>0</v>
      </c>
      <c r="D322" s="30">
        <v>0</v>
      </c>
      <c r="E322" s="30">
        <v>3095145</v>
      </c>
      <c r="F322" s="33">
        <v>3095145</v>
      </c>
      <c r="G322" s="34">
        <v>0</v>
      </c>
      <c r="H322" s="27">
        <v>0</v>
      </c>
      <c r="I322" s="29">
        <v>0</v>
      </c>
      <c r="J322" s="396">
        <v>-3095145</v>
      </c>
      <c r="K322" s="448"/>
      <c r="L322" s="35">
        <v>365</v>
      </c>
      <c r="M322" s="27"/>
      <c r="N322" s="27">
        <v>149449</v>
      </c>
      <c r="O322" s="33">
        <v>1196.8</v>
      </c>
      <c r="P322" s="35">
        <v>8479.8493150684935</v>
      </c>
      <c r="Q322" s="27"/>
      <c r="R322" s="27">
        <v>20.710376114928838</v>
      </c>
      <c r="S322" s="33">
        <v>2586.1839906417113</v>
      </c>
      <c r="T322" s="416"/>
      <c r="U322" s="433"/>
      <c r="V322" s="416"/>
      <c r="W322" s="416"/>
      <c r="X322" s="416"/>
      <c r="Y322" s="416"/>
      <c r="Z322" s="416"/>
      <c r="AA322" s="416"/>
      <c r="AB322" s="416"/>
      <c r="AC322" s="416"/>
      <c r="AD322" s="416"/>
      <c r="AE322" s="416"/>
      <c r="AF322" s="416"/>
      <c r="AG322" s="416"/>
      <c r="AH322" s="416"/>
      <c r="AI322" s="416"/>
      <c r="AJ322" s="416"/>
      <c r="AK322" s="416"/>
      <c r="AL322" s="416"/>
      <c r="AM322" s="416"/>
      <c r="AN322" s="416"/>
      <c r="AO322" s="416"/>
      <c r="AP322" s="416"/>
      <c r="AQ322" s="416"/>
      <c r="AR322" s="416"/>
      <c r="AS322" s="416"/>
      <c r="AT322" s="416"/>
      <c r="AU322" s="416"/>
      <c r="AV322" s="416"/>
      <c r="AW322" s="416"/>
      <c r="AX322" s="416"/>
      <c r="AY322" s="416"/>
      <c r="AZ322" s="416"/>
      <c r="BA322" s="416"/>
      <c r="BB322" s="416"/>
      <c r="BC322" s="416"/>
      <c r="BD322" s="416"/>
      <c r="BE322" s="416"/>
      <c r="BF322" s="416"/>
      <c r="BG322" s="416"/>
      <c r="BH322" s="416"/>
      <c r="BI322" s="416"/>
      <c r="BJ322" s="416"/>
      <c r="BK322" s="416"/>
      <c r="BL322" s="416"/>
      <c r="BM322" s="416"/>
      <c r="BN322" s="416"/>
    </row>
    <row r="323" spans="1:66" s="3" customFormat="1" ht="30" customHeight="1">
      <c r="A323" s="90">
        <v>16004</v>
      </c>
      <c r="B323" s="48" t="s">
        <v>91</v>
      </c>
      <c r="C323" s="45">
        <v>0</v>
      </c>
      <c r="D323" s="30">
        <v>412500</v>
      </c>
      <c r="E323" s="30">
        <v>0</v>
      </c>
      <c r="F323" s="33">
        <v>412500</v>
      </c>
      <c r="G323" s="34">
        <v>199860</v>
      </c>
      <c r="H323" s="27">
        <v>0</v>
      </c>
      <c r="I323" s="29">
        <v>199860</v>
      </c>
      <c r="J323" s="396">
        <v>-212640</v>
      </c>
      <c r="K323" s="448"/>
      <c r="L323" s="35">
        <v>365</v>
      </c>
      <c r="M323" s="27"/>
      <c r="N323" s="27">
        <v>149449</v>
      </c>
      <c r="O323" s="33">
        <v>609</v>
      </c>
      <c r="P323" s="35">
        <f t="shared" si="19"/>
        <v>582.57534246575347</v>
      </c>
      <c r="Q323" s="27"/>
      <c r="R323" s="27">
        <f t="shared" si="20"/>
        <v>1.422826516069027</v>
      </c>
      <c r="S323" s="33">
        <f t="shared" si="21"/>
        <v>349.16256157635468</v>
      </c>
      <c r="T323" s="416"/>
      <c r="U323" s="433">
        <v>0</v>
      </c>
      <c r="V323" s="416"/>
      <c r="W323" s="416"/>
      <c r="X323" s="416"/>
      <c r="Y323" s="416"/>
      <c r="Z323" s="416"/>
      <c r="AA323" s="416"/>
      <c r="AB323" s="416"/>
      <c r="AC323" s="416"/>
      <c r="AD323" s="416"/>
      <c r="AE323" s="416"/>
      <c r="AF323" s="416"/>
      <c r="AG323" s="416"/>
      <c r="AH323" s="416"/>
      <c r="AI323" s="416"/>
      <c r="AJ323" s="416"/>
      <c r="AK323" s="416"/>
      <c r="AL323" s="416"/>
      <c r="AM323" s="416"/>
      <c r="AN323" s="416"/>
      <c r="AO323" s="416"/>
      <c r="AP323" s="416"/>
      <c r="AQ323" s="416"/>
      <c r="AR323" s="416"/>
      <c r="AS323" s="416"/>
      <c r="AT323" s="416"/>
      <c r="AU323" s="416"/>
      <c r="AV323" s="416"/>
      <c r="AW323" s="416"/>
      <c r="AX323" s="416"/>
      <c r="AY323" s="416"/>
      <c r="AZ323" s="416"/>
      <c r="BA323" s="416"/>
      <c r="BB323" s="416"/>
      <c r="BC323" s="416"/>
      <c r="BD323" s="416"/>
      <c r="BE323" s="416"/>
      <c r="BF323" s="416"/>
      <c r="BG323" s="416"/>
      <c r="BH323" s="416"/>
      <c r="BI323" s="416"/>
      <c r="BJ323" s="416"/>
      <c r="BK323" s="416"/>
      <c r="BL323" s="416"/>
      <c r="BM323" s="416"/>
      <c r="BN323" s="416"/>
    </row>
    <row r="324" spans="1:66" s="3" customFormat="1" ht="30" customHeight="1">
      <c r="A324" s="90">
        <v>34004</v>
      </c>
      <c r="B324" s="48" t="s">
        <v>94</v>
      </c>
      <c r="C324" s="45">
        <v>1278533</v>
      </c>
      <c r="D324" s="30">
        <v>2586762</v>
      </c>
      <c r="E324" s="30">
        <v>0</v>
      </c>
      <c r="F324" s="33">
        <v>3865295</v>
      </c>
      <c r="G324" s="34">
        <v>4655870</v>
      </c>
      <c r="H324" s="27">
        <v>4202</v>
      </c>
      <c r="I324" s="29">
        <v>4660072</v>
      </c>
      <c r="J324" s="396">
        <v>794777</v>
      </c>
      <c r="K324" s="448"/>
      <c r="L324" s="35">
        <v>365</v>
      </c>
      <c r="M324" s="27">
        <v>10437</v>
      </c>
      <c r="N324" s="27">
        <v>149449</v>
      </c>
      <c r="O324" s="33">
        <v>460.5</v>
      </c>
      <c r="P324" s="35">
        <f t="shared" si="19"/>
        <v>-2177.4712328767123</v>
      </c>
      <c r="Q324" s="27">
        <f t="shared" si="22"/>
        <v>-76.149947302864803</v>
      </c>
      <c r="R324" s="27">
        <f t="shared" si="20"/>
        <v>-5.3180482974124956</v>
      </c>
      <c r="S324" s="33">
        <f t="shared" si="21"/>
        <v>-1725.9001085776331</v>
      </c>
      <c r="T324" s="416"/>
      <c r="U324" s="433">
        <v>0</v>
      </c>
      <c r="V324" s="416"/>
      <c r="W324" s="416"/>
      <c r="X324" s="416"/>
      <c r="Y324" s="416"/>
      <c r="Z324" s="416"/>
      <c r="AA324" s="416"/>
      <c r="AB324" s="416"/>
      <c r="AC324" s="416"/>
      <c r="AD324" s="416"/>
      <c r="AE324" s="416"/>
      <c r="AF324" s="416"/>
      <c r="AG324" s="416"/>
      <c r="AH324" s="416"/>
      <c r="AI324" s="416"/>
      <c r="AJ324" s="416"/>
      <c r="AK324" s="416"/>
      <c r="AL324" s="416"/>
      <c r="AM324" s="416"/>
      <c r="AN324" s="416"/>
      <c r="AO324" s="416"/>
      <c r="AP324" s="416"/>
      <c r="AQ324" s="416"/>
      <c r="AR324" s="416"/>
      <c r="AS324" s="416"/>
      <c r="AT324" s="416"/>
      <c r="AU324" s="416"/>
      <c r="AV324" s="416"/>
      <c r="AW324" s="416"/>
      <c r="AX324" s="416"/>
      <c r="AY324" s="416"/>
      <c r="AZ324" s="416"/>
      <c r="BA324" s="416"/>
      <c r="BB324" s="416"/>
      <c r="BC324" s="416"/>
      <c r="BD324" s="416"/>
      <c r="BE324" s="416"/>
      <c r="BF324" s="416"/>
      <c r="BG324" s="416"/>
      <c r="BH324" s="416"/>
      <c r="BI324" s="416"/>
      <c r="BJ324" s="416"/>
      <c r="BK324" s="416"/>
      <c r="BL324" s="416"/>
      <c r="BM324" s="416"/>
      <c r="BN324" s="416"/>
    </row>
    <row r="325" spans="1:66" s="3" customFormat="1" ht="30" customHeight="1">
      <c r="A325" s="436">
        <v>16006</v>
      </c>
      <c r="B325" s="437" t="s">
        <v>92</v>
      </c>
      <c r="C325" s="438">
        <v>9576030</v>
      </c>
      <c r="D325" s="439">
        <v>217611</v>
      </c>
      <c r="E325" s="439">
        <v>0</v>
      </c>
      <c r="F325" s="440">
        <v>9793641</v>
      </c>
      <c r="G325" s="441">
        <v>1113400</v>
      </c>
      <c r="H325" s="442">
        <v>7056</v>
      </c>
      <c r="I325" s="443">
        <v>1120456</v>
      </c>
      <c r="J325" s="444">
        <v>-8673185</v>
      </c>
      <c r="K325" s="449"/>
      <c r="L325" s="445">
        <v>365</v>
      </c>
      <c r="M325" s="442"/>
      <c r="N325" s="442">
        <v>149449</v>
      </c>
      <c r="O325" s="440">
        <v>344.52</v>
      </c>
      <c r="P325" s="445">
        <f t="shared" si="19"/>
        <v>23762.150684931508</v>
      </c>
      <c r="Q325" s="442"/>
      <c r="R325" s="442">
        <f t="shared" si="20"/>
        <v>58.034413077370878</v>
      </c>
      <c r="S325" s="440">
        <f t="shared" si="21"/>
        <v>25174.692325554395</v>
      </c>
      <c r="T325" s="416"/>
      <c r="U325" s="435">
        <v>0</v>
      </c>
      <c r="V325" s="416"/>
      <c r="W325" s="416"/>
      <c r="X325" s="416"/>
      <c r="Y325" s="416"/>
      <c r="Z325" s="416"/>
      <c r="AA325" s="416"/>
      <c r="AB325" s="416"/>
      <c r="AC325" s="416"/>
      <c r="AD325" s="416"/>
      <c r="AE325" s="416"/>
      <c r="AF325" s="416"/>
      <c r="AG325" s="416"/>
      <c r="AH325" s="416"/>
      <c r="AI325" s="416"/>
      <c r="AJ325" s="416"/>
      <c r="AK325" s="416"/>
      <c r="AL325" s="416"/>
      <c r="AM325" s="416"/>
      <c r="AN325" s="416"/>
      <c r="AO325" s="416"/>
      <c r="AP325" s="416"/>
      <c r="AQ325" s="416"/>
      <c r="AR325" s="416"/>
      <c r="AS325" s="416"/>
      <c r="AT325" s="416"/>
      <c r="AU325" s="416"/>
      <c r="AV325" s="416"/>
      <c r="AW325" s="416"/>
      <c r="AX325" s="416"/>
      <c r="AY325" s="416"/>
      <c r="AZ325" s="416"/>
      <c r="BA325" s="416"/>
      <c r="BB325" s="416"/>
      <c r="BC325" s="416"/>
      <c r="BD325" s="416"/>
      <c r="BE325" s="416"/>
      <c r="BF325" s="416"/>
      <c r="BG325" s="416"/>
      <c r="BH325" s="416"/>
      <c r="BI325" s="416"/>
      <c r="BJ325" s="416"/>
      <c r="BK325" s="416"/>
      <c r="BL325" s="416"/>
      <c r="BM325" s="416"/>
      <c r="BN325" s="416"/>
    </row>
    <row r="326" spans="1:66">
      <c r="A326" s="418"/>
      <c r="B326" s="419"/>
      <c r="C326" s="415"/>
      <c r="D326" s="415"/>
      <c r="E326" s="415"/>
      <c r="F326" s="415"/>
      <c r="G326" s="415"/>
      <c r="H326" s="415"/>
      <c r="I326" s="415"/>
      <c r="J326" s="415"/>
      <c r="K326" s="415"/>
      <c r="L326" s="415"/>
      <c r="M326" s="415"/>
      <c r="N326" s="415"/>
      <c r="O326" s="415"/>
      <c r="P326" s="415"/>
      <c r="Q326" s="415"/>
      <c r="R326" s="415"/>
      <c r="S326" s="415"/>
      <c r="T326" s="415"/>
      <c r="U326" s="415"/>
      <c r="V326" s="415"/>
      <c r="W326" s="415"/>
      <c r="X326" s="415"/>
      <c r="Y326" s="415"/>
      <c r="Z326" s="415"/>
      <c r="AA326" s="415"/>
      <c r="AB326" s="415"/>
      <c r="AC326" s="415"/>
      <c r="AD326" s="415"/>
      <c r="AE326" s="415"/>
      <c r="AF326" s="415"/>
      <c r="AG326" s="415"/>
      <c r="AH326" s="415"/>
      <c r="AI326" s="415"/>
      <c r="AJ326" s="415"/>
      <c r="AK326" s="415"/>
      <c r="AL326" s="415"/>
      <c r="AM326" s="415"/>
      <c r="AN326" s="415"/>
      <c r="AO326" s="415"/>
      <c r="AP326" s="415"/>
      <c r="AQ326" s="415"/>
      <c r="AR326" s="415"/>
      <c r="AS326" s="415"/>
      <c r="AT326" s="415"/>
      <c r="AU326" s="415"/>
      <c r="AV326" s="415"/>
      <c r="AW326" s="415"/>
      <c r="AX326" s="415"/>
      <c r="AY326" s="415"/>
      <c r="AZ326" s="415"/>
      <c r="BA326" s="415"/>
      <c r="BB326" s="415"/>
      <c r="BC326" s="415"/>
      <c r="BD326" s="415"/>
      <c r="BE326" s="415"/>
      <c r="BF326" s="415"/>
      <c r="BG326" s="415"/>
      <c r="BH326" s="415"/>
      <c r="BI326" s="415"/>
      <c r="BJ326" s="415"/>
      <c r="BK326" s="415"/>
      <c r="BL326" s="415"/>
      <c r="BM326" s="415"/>
      <c r="BN326" s="415"/>
    </row>
    <row r="327" spans="1:66">
      <c r="A327" s="418"/>
      <c r="B327" s="419"/>
      <c r="C327" s="415"/>
      <c r="D327" s="415"/>
      <c r="E327" s="415"/>
      <c r="F327" s="415"/>
      <c r="G327" s="415"/>
      <c r="H327" s="415"/>
      <c r="I327" s="415"/>
      <c r="J327" s="415"/>
      <c r="K327" s="415"/>
      <c r="L327" s="415"/>
      <c r="M327" s="415"/>
      <c r="N327" s="415"/>
      <c r="O327" s="415"/>
      <c r="P327" s="415"/>
      <c r="Q327" s="415"/>
      <c r="R327" s="415"/>
      <c r="S327" s="415"/>
      <c r="T327" s="415"/>
      <c r="U327" s="415"/>
      <c r="V327" s="415"/>
      <c r="W327" s="415"/>
      <c r="X327" s="415"/>
      <c r="Y327" s="415"/>
      <c r="Z327" s="415"/>
      <c r="AA327" s="415"/>
      <c r="AB327" s="415"/>
      <c r="AC327" s="415"/>
      <c r="AD327" s="415"/>
      <c r="AE327" s="415"/>
      <c r="AF327" s="415"/>
      <c r="AG327" s="415"/>
      <c r="AH327" s="415"/>
      <c r="AI327" s="415"/>
      <c r="AJ327" s="415"/>
      <c r="AK327" s="415"/>
      <c r="AL327" s="415"/>
      <c r="AM327" s="415"/>
      <c r="AN327" s="415"/>
      <c r="AO327" s="415"/>
      <c r="AP327" s="415"/>
      <c r="AQ327" s="415"/>
      <c r="AR327" s="415"/>
      <c r="AS327" s="415"/>
      <c r="AT327" s="415"/>
      <c r="AU327" s="415"/>
      <c r="AV327" s="415"/>
      <c r="AW327" s="415"/>
      <c r="AX327" s="415"/>
      <c r="AY327" s="415"/>
      <c r="AZ327" s="415"/>
      <c r="BA327" s="415"/>
      <c r="BB327" s="415"/>
      <c r="BC327" s="415"/>
      <c r="BD327" s="415"/>
      <c r="BE327" s="415"/>
      <c r="BF327" s="415"/>
      <c r="BG327" s="415"/>
      <c r="BH327" s="415"/>
      <c r="BI327" s="415"/>
      <c r="BJ327" s="415"/>
      <c r="BK327" s="415"/>
      <c r="BL327" s="415"/>
      <c r="BM327" s="415"/>
      <c r="BN327" s="415"/>
    </row>
    <row r="328" spans="1:66">
      <c r="A328" s="418"/>
      <c r="B328" s="419"/>
      <c r="C328" s="415"/>
      <c r="D328" s="415"/>
      <c r="E328" s="415"/>
      <c r="F328" s="415"/>
      <c r="G328" s="415"/>
      <c r="H328" s="415"/>
      <c r="I328" s="415"/>
      <c r="J328" s="415"/>
      <c r="K328" s="446"/>
      <c r="L328" s="415"/>
      <c r="M328" s="415"/>
      <c r="N328" s="415"/>
      <c r="O328" s="415"/>
      <c r="P328" s="415"/>
      <c r="Q328" s="415"/>
      <c r="R328" s="415"/>
      <c r="S328" s="415"/>
      <c r="T328" s="415"/>
      <c r="U328" s="415"/>
      <c r="V328" s="415"/>
      <c r="W328" s="415"/>
      <c r="X328" s="415"/>
      <c r="Y328" s="415"/>
      <c r="Z328" s="415"/>
      <c r="AA328" s="415"/>
      <c r="AB328" s="415"/>
      <c r="AC328" s="415"/>
      <c r="AD328" s="415"/>
      <c r="AE328" s="415"/>
      <c r="AF328" s="415"/>
      <c r="AG328" s="415"/>
      <c r="AH328" s="415"/>
      <c r="AI328" s="415"/>
      <c r="AJ328" s="415"/>
      <c r="AK328" s="415"/>
      <c r="AL328" s="415"/>
      <c r="AM328" s="415"/>
      <c r="AN328" s="415"/>
      <c r="AO328" s="415"/>
      <c r="AP328" s="415"/>
      <c r="AQ328" s="415"/>
      <c r="AR328" s="415"/>
      <c r="AS328" s="415"/>
      <c r="AT328" s="415"/>
      <c r="AU328" s="415"/>
      <c r="AV328" s="415"/>
      <c r="AW328" s="415"/>
      <c r="AX328" s="415"/>
      <c r="AY328" s="415"/>
      <c r="AZ328" s="415"/>
      <c r="BA328" s="415"/>
      <c r="BB328" s="415"/>
      <c r="BC328" s="415"/>
      <c r="BD328" s="415"/>
      <c r="BE328" s="415"/>
      <c r="BF328" s="415"/>
      <c r="BG328" s="415"/>
      <c r="BH328" s="415"/>
      <c r="BI328" s="415"/>
      <c r="BJ328" s="415"/>
      <c r="BK328" s="415"/>
      <c r="BL328" s="415"/>
      <c r="BM328" s="415"/>
      <c r="BN328" s="415"/>
    </row>
    <row r="329" spans="1:66">
      <c r="A329" s="418"/>
      <c r="B329" s="419"/>
      <c r="C329" s="415"/>
      <c r="D329" s="415"/>
      <c r="E329" s="415"/>
      <c r="F329" s="415"/>
      <c r="G329" s="415"/>
      <c r="H329" s="415"/>
      <c r="I329" s="415"/>
      <c r="J329" s="415"/>
      <c r="K329" s="415"/>
      <c r="L329" s="415"/>
      <c r="M329" s="415"/>
      <c r="N329" s="415"/>
      <c r="O329" s="415"/>
      <c r="P329" s="415"/>
      <c r="Q329" s="415"/>
      <c r="R329" s="415"/>
      <c r="S329" s="415"/>
      <c r="T329" s="415"/>
      <c r="U329" s="415"/>
      <c r="V329" s="415"/>
      <c r="W329" s="415"/>
      <c r="X329" s="415"/>
      <c r="Y329" s="415"/>
      <c r="Z329" s="415"/>
      <c r="AA329" s="415"/>
      <c r="AB329" s="415"/>
      <c r="AC329" s="415"/>
      <c r="AD329" s="415"/>
      <c r="AE329" s="415"/>
      <c r="AF329" s="415"/>
      <c r="AG329" s="415"/>
      <c r="AH329" s="415"/>
      <c r="AI329" s="415"/>
      <c r="AJ329" s="415"/>
      <c r="AK329" s="415"/>
      <c r="AL329" s="415"/>
      <c r="AM329" s="415"/>
      <c r="AN329" s="415"/>
      <c r="AO329" s="415"/>
      <c r="AP329" s="415"/>
      <c r="AQ329" s="415"/>
      <c r="AR329" s="415"/>
      <c r="AS329" s="415"/>
      <c r="AT329" s="415"/>
      <c r="AU329" s="415"/>
      <c r="AV329" s="415"/>
      <c r="AW329" s="415"/>
      <c r="AX329" s="415"/>
      <c r="AY329" s="415"/>
      <c r="AZ329" s="415"/>
      <c r="BA329" s="415"/>
      <c r="BB329" s="415"/>
      <c r="BC329" s="415"/>
      <c r="BD329" s="415"/>
      <c r="BE329" s="415"/>
      <c r="BF329" s="415"/>
      <c r="BG329" s="415"/>
      <c r="BH329" s="415"/>
      <c r="BI329" s="415"/>
      <c r="BJ329" s="415"/>
      <c r="BK329" s="415"/>
      <c r="BL329" s="415"/>
      <c r="BM329" s="415"/>
      <c r="BN329" s="415"/>
    </row>
    <row r="330" spans="1:66">
      <c r="A330" s="418"/>
      <c r="B330" s="419"/>
      <c r="C330" s="415"/>
      <c r="D330" s="415"/>
      <c r="E330" s="415"/>
      <c r="F330" s="415"/>
      <c r="G330" s="415"/>
      <c r="H330" s="415"/>
      <c r="I330" s="415"/>
      <c r="J330" s="415"/>
      <c r="K330" s="415"/>
      <c r="L330" s="415"/>
      <c r="M330" s="415"/>
      <c r="N330" s="415"/>
      <c r="O330" s="415"/>
      <c r="P330" s="415"/>
      <c r="Q330" s="415"/>
      <c r="R330" s="415"/>
      <c r="S330" s="415"/>
      <c r="T330" s="415"/>
      <c r="U330" s="415"/>
      <c r="V330" s="415"/>
      <c r="W330" s="415"/>
      <c r="X330" s="415"/>
      <c r="Y330" s="415"/>
      <c r="Z330" s="415"/>
      <c r="AA330" s="415"/>
      <c r="AB330" s="415"/>
      <c r="AC330" s="415"/>
      <c r="AD330" s="415"/>
      <c r="AE330" s="415"/>
      <c r="AF330" s="415"/>
      <c r="AG330" s="415"/>
      <c r="AH330" s="415"/>
      <c r="AI330" s="415"/>
      <c r="AJ330" s="415"/>
      <c r="AK330" s="415"/>
      <c r="AL330" s="415"/>
      <c r="AM330" s="415"/>
      <c r="AN330" s="415"/>
      <c r="AO330" s="415"/>
      <c r="AP330" s="415"/>
      <c r="AQ330" s="415"/>
      <c r="AR330" s="415"/>
      <c r="AS330" s="415"/>
      <c r="AT330" s="415"/>
      <c r="AU330" s="415"/>
      <c r="AV330" s="415"/>
      <c r="AW330" s="415"/>
      <c r="AX330" s="415"/>
      <c r="AY330" s="415"/>
      <c r="AZ330" s="415"/>
      <c r="BA330" s="415"/>
      <c r="BB330" s="415"/>
      <c r="BC330" s="415"/>
      <c r="BD330" s="415"/>
      <c r="BE330" s="415"/>
      <c r="BF330" s="415"/>
      <c r="BG330" s="415"/>
      <c r="BH330" s="415"/>
      <c r="BI330" s="415"/>
      <c r="BJ330" s="415"/>
      <c r="BK330" s="415"/>
      <c r="BL330" s="415"/>
      <c r="BM330" s="415"/>
      <c r="BN330" s="415"/>
    </row>
    <row r="331" spans="1:66">
      <c r="A331" s="418"/>
      <c r="B331" s="419"/>
      <c r="C331" s="415"/>
      <c r="D331" s="415"/>
      <c r="E331" s="415"/>
      <c r="F331" s="415"/>
      <c r="G331" s="415"/>
      <c r="H331" s="415"/>
      <c r="I331" s="415"/>
      <c r="J331" s="415"/>
      <c r="K331" s="415"/>
      <c r="L331" s="415"/>
      <c r="M331" s="415"/>
      <c r="N331" s="415"/>
      <c r="O331" s="415"/>
      <c r="P331" s="415"/>
      <c r="Q331" s="415"/>
      <c r="R331" s="415"/>
      <c r="S331" s="415"/>
      <c r="T331" s="415"/>
      <c r="U331" s="415"/>
      <c r="V331" s="415"/>
      <c r="W331" s="415"/>
      <c r="X331" s="415"/>
      <c r="Y331" s="415"/>
      <c r="Z331" s="415"/>
      <c r="AA331" s="415"/>
      <c r="AB331" s="415"/>
      <c r="AC331" s="415"/>
      <c r="AD331" s="415"/>
      <c r="AE331" s="415"/>
      <c r="AF331" s="415"/>
      <c r="AG331" s="415"/>
      <c r="AH331" s="415"/>
      <c r="AI331" s="415"/>
      <c r="AJ331" s="415"/>
      <c r="AK331" s="415"/>
      <c r="AL331" s="415"/>
      <c r="AM331" s="415"/>
      <c r="AN331" s="415"/>
      <c r="AO331" s="415"/>
      <c r="AP331" s="415"/>
      <c r="AQ331" s="415"/>
      <c r="AR331" s="415"/>
      <c r="AS331" s="415"/>
      <c r="AT331" s="415"/>
      <c r="AU331" s="415"/>
      <c r="AV331" s="415"/>
      <c r="AW331" s="415"/>
      <c r="AX331" s="415"/>
      <c r="AY331" s="415"/>
      <c r="AZ331" s="415"/>
      <c r="BA331" s="415"/>
      <c r="BB331" s="415"/>
      <c r="BC331" s="415"/>
      <c r="BD331" s="415"/>
      <c r="BE331" s="415"/>
      <c r="BF331" s="415"/>
      <c r="BG331" s="415"/>
      <c r="BH331" s="415"/>
      <c r="BI331" s="415"/>
      <c r="BJ331" s="415"/>
      <c r="BK331" s="415"/>
      <c r="BL331" s="415"/>
      <c r="BM331" s="415"/>
      <c r="BN331" s="415"/>
    </row>
    <row r="332" spans="1:66">
      <c r="A332" s="418"/>
      <c r="B332" s="419"/>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c r="AD332" s="415"/>
      <c r="AE332" s="415"/>
      <c r="AF332" s="415"/>
      <c r="AG332" s="415"/>
      <c r="AH332" s="415"/>
      <c r="AI332" s="415"/>
      <c r="AJ332" s="415"/>
      <c r="AK332" s="415"/>
      <c r="AL332" s="415"/>
      <c r="AM332" s="415"/>
      <c r="AN332" s="415"/>
      <c r="AO332" s="415"/>
      <c r="AP332" s="415"/>
      <c r="AQ332" s="415"/>
      <c r="AR332" s="415"/>
      <c r="AS332" s="415"/>
      <c r="AT332" s="415"/>
      <c r="AU332" s="415"/>
      <c r="AV332" s="415"/>
      <c r="AW332" s="415"/>
      <c r="AX332" s="415"/>
      <c r="AY332" s="415"/>
      <c r="AZ332" s="415"/>
      <c r="BA332" s="415"/>
      <c r="BB332" s="415"/>
      <c r="BC332" s="415"/>
      <c r="BD332" s="415"/>
      <c r="BE332" s="415"/>
      <c r="BF332" s="415"/>
      <c r="BG332" s="415"/>
      <c r="BH332" s="415"/>
      <c r="BI332" s="415"/>
      <c r="BJ332" s="415"/>
      <c r="BK332" s="415"/>
      <c r="BL332" s="415"/>
      <c r="BM332" s="415"/>
      <c r="BN332" s="415"/>
    </row>
    <row r="333" spans="1:66">
      <c r="A333" s="418"/>
      <c r="B333" s="419"/>
      <c r="C333" s="415"/>
      <c r="D333" s="415"/>
      <c r="E333" s="415"/>
      <c r="F333" s="415"/>
      <c r="G333" s="415"/>
      <c r="H333" s="415"/>
      <c r="I333" s="415"/>
      <c r="J333" s="415"/>
      <c r="K333" s="415"/>
      <c r="L333" s="415"/>
      <c r="M333" s="415"/>
      <c r="N333" s="415"/>
      <c r="O333" s="415"/>
      <c r="P333" s="415"/>
      <c r="Q333" s="415"/>
      <c r="R333" s="415"/>
      <c r="S333" s="415"/>
      <c r="T333" s="415"/>
      <c r="U333" s="415"/>
      <c r="V333" s="415"/>
      <c r="W333" s="415"/>
      <c r="X333" s="415"/>
      <c r="Y333" s="415"/>
      <c r="Z333" s="415"/>
      <c r="AA333" s="415"/>
      <c r="AB333" s="415"/>
      <c r="AC333" s="415"/>
      <c r="AD333" s="415"/>
      <c r="AE333" s="415"/>
      <c r="AF333" s="415"/>
      <c r="AG333" s="415"/>
      <c r="AH333" s="415"/>
      <c r="AI333" s="415"/>
      <c r="AJ333" s="415"/>
      <c r="AK333" s="415"/>
      <c r="AL333" s="415"/>
      <c r="AM333" s="415"/>
      <c r="AN333" s="415"/>
      <c r="AO333" s="415"/>
      <c r="AP333" s="415"/>
      <c r="AQ333" s="415"/>
      <c r="AR333" s="415"/>
      <c r="AS333" s="415"/>
      <c r="AT333" s="415"/>
      <c r="AU333" s="415"/>
      <c r="AV333" s="415"/>
      <c r="AW333" s="415"/>
      <c r="AX333" s="415"/>
      <c r="AY333" s="415"/>
      <c r="AZ333" s="415"/>
      <c r="BA333" s="415"/>
      <c r="BB333" s="415"/>
      <c r="BC333" s="415"/>
      <c r="BD333" s="415"/>
      <c r="BE333" s="415"/>
      <c r="BF333" s="415"/>
      <c r="BG333" s="415"/>
      <c r="BH333" s="415"/>
      <c r="BI333" s="415"/>
      <c r="BJ333" s="415"/>
      <c r="BK333" s="415"/>
      <c r="BL333" s="415"/>
      <c r="BM333" s="415"/>
      <c r="BN333" s="415"/>
    </row>
    <row r="334" spans="1:66">
      <c r="A334" s="418"/>
      <c r="B334" s="419"/>
      <c r="C334" s="415"/>
      <c r="D334" s="415"/>
      <c r="E334" s="415"/>
      <c r="F334" s="415"/>
      <c r="G334" s="415"/>
      <c r="H334" s="415"/>
      <c r="I334" s="415"/>
      <c r="J334" s="415"/>
      <c r="K334" s="415"/>
      <c r="L334" s="415"/>
      <c r="M334" s="415"/>
      <c r="N334" s="415"/>
      <c r="O334" s="415"/>
      <c r="P334" s="415"/>
      <c r="Q334" s="415"/>
      <c r="R334" s="415"/>
      <c r="S334" s="415"/>
      <c r="T334" s="415"/>
      <c r="U334" s="415"/>
      <c r="V334" s="415"/>
      <c r="W334" s="415"/>
      <c r="X334" s="415"/>
      <c r="Y334" s="415"/>
      <c r="Z334" s="415"/>
      <c r="AA334" s="415"/>
      <c r="AB334" s="415"/>
      <c r="AC334" s="415"/>
      <c r="AD334" s="415"/>
      <c r="AE334" s="415"/>
      <c r="AF334" s="415"/>
      <c r="AG334" s="415"/>
      <c r="AH334" s="415"/>
      <c r="AI334" s="415"/>
      <c r="AJ334" s="415"/>
      <c r="AK334" s="415"/>
      <c r="AL334" s="415"/>
      <c r="AM334" s="415"/>
      <c r="AN334" s="415"/>
      <c r="AO334" s="415"/>
      <c r="AP334" s="415"/>
      <c r="AQ334" s="415"/>
      <c r="AR334" s="415"/>
      <c r="AS334" s="415"/>
      <c r="AT334" s="415"/>
      <c r="AU334" s="415"/>
      <c r="AV334" s="415"/>
      <c r="AW334" s="415"/>
      <c r="AX334" s="415"/>
      <c r="AY334" s="415"/>
      <c r="AZ334" s="415"/>
      <c r="BA334" s="415"/>
      <c r="BB334" s="415"/>
      <c r="BC334" s="415"/>
      <c r="BD334" s="415"/>
      <c r="BE334" s="415"/>
      <c r="BF334" s="415"/>
      <c r="BG334" s="415"/>
      <c r="BH334" s="415"/>
      <c r="BI334" s="415"/>
      <c r="BJ334" s="415"/>
      <c r="BK334" s="415"/>
      <c r="BL334" s="415"/>
      <c r="BM334" s="415"/>
      <c r="BN334" s="415"/>
    </row>
    <row r="335" spans="1:66">
      <c r="A335" s="418"/>
      <c r="B335" s="419"/>
      <c r="C335" s="415"/>
      <c r="D335" s="415"/>
      <c r="E335" s="415"/>
      <c r="F335" s="415"/>
      <c r="G335" s="415"/>
      <c r="H335" s="415"/>
      <c r="I335" s="415"/>
      <c r="J335" s="415"/>
      <c r="K335" s="415"/>
      <c r="L335" s="415"/>
      <c r="M335" s="415"/>
      <c r="N335" s="415"/>
      <c r="O335" s="415"/>
      <c r="P335" s="415"/>
      <c r="Q335" s="415"/>
      <c r="R335" s="415"/>
      <c r="S335" s="415"/>
      <c r="T335" s="415"/>
      <c r="U335" s="415"/>
      <c r="V335" s="415"/>
      <c r="W335" s="415"/>
      <c r="X335" s="415"/>
      <c r="Y335" s="415"/>
      <c r="Z335" s="415"/>
      <c r="AA335" s="415"/>
      <c r="AB335" s="415"/>
      <c r="AC335" s="415"/>
      <c r="AD335" s="415"/>
      <c r="AE335" s="415"/>
      <c r="AF335" s="415"/>
      <c r="AG335" s="415"/>
      <c r="AH335" s="415"/>
      <c r="AI335" s="415"/>
      <c r="AJ335" s="415"/>
      <c r="AK335" s="415"/>
      <c r="AL335" s="415"/>
      <c r="AM335" s="415"/>
      <c r="AN335" s="415"/>
      <c r="AO335" s="415"/>
      <c r="AP335" s="415"/>
      <c r="AQ335" s="415"/>
      <c r="AR335" s="415"/>
      <c r="AS335" s="415"/>
      <c r="AT335" s="415"/>
      <c r="AU335" s="415"/>
      <c r="AV335" s="415"/>
      <c r="AW335" s="415"/>
      <c r="AX335" s="415"/>
      <c r="AY335" s="415"/>
      <c r="AZ335" s="415"/>
      <c r="BA335" s="415"/>
      <c r="BB335" s="415"/>
      <c r="BC335" s="415"/>
      <c r="BD335" s="415"/>
      <c r="BE335" s="415"/>
      <c r="BF335" s="415"/>
      <c r="BG335" s="415"/>
      <c r="BH335" s="415"/>
      <c r="BI335" s="415"/>
      <c r="BJ335" s="415"/>
      <c r="BK335" s="415"/>
      <c r="BL335" s="415"/>
      <c r="BM335" s="415"/>
      <c r="BN335" s="415"/>
    </row>
    <row r="336" spans="1:66">
      <c r="A336" s="418"/>
      <c r="B336" s="419"/>
      <c r="C336" s="415"/>
      <c r="D336" s="415"/>
      <c r="E336" s="415"/>
      <c r="F336" s="415"/>
      <c r="G336" s="415"/>
      <c r="H336" s="415"/>
      <c r="I336" s="415"/>
      <c r="J336" s="415"/>
      <c r="K336" s="415"/>
      <c r="L336" s="415"/>
      <c r="M336" s="415"/>
      <c r="N336" s="415"/>
      <c r="O336" s="415"/>
      <c r="P336" s="415"/>
      <c r="Q336" s="415"/>
      <c r="R336" s="415"/>
      <c r="S336" s="415"/>
      <c r="T336" s="415"/>
      <c r="U336" s="415"/>
      <c r="V336" s="415"/>
      <c r="W336" s="415"/>
      <c r="X336" s="415"/>
      <c r="Y336" s="415"/>
      <c r="Z336" s="415"/>
      <c r="AA336" s="415"/>
      <c r="AB336" s="415"/>
      <c r="AC336" s="415"/>
      <c r="AD336" s="415"/>
      <c r="AE336" s="415"/>
      <c r="AF336" s="415"/>
      <c r="AG336" s="415"/>
      <c r="AH336" s="415"/>
      <c r="AI336" s="415"/>
      <c r="AJ336" s="415"/>
      <c r="AK336" s="415"/>
      <c r="AL336" s="415"/>
      <c r="AM336" s="415"/>
      <c r="AN336" s="415"/>
      <c r="AO336" s="415"/>
      <c r="AP336" s="415"/>
      <c r="AQ336" s="415"/>
      <c r="AR336" s="415"/>
      <c r="AS336" s="415"/>
      <c r="AT336" s="415"/>
      <c r="AU336" s="415"/>
      <c r="AV336" s="415"/>
      <c r="AW336" s="415"/>
      <c r="AX336" s="415"/>
      <c r="AY336" s="415"/>
      <c r="AZ336" s="415"/>
      <c r="BA336" s="415"/>
      <c r="BB336" s="415"/>
      <c r="BC336" s="415"/>
      <c r="BD336" s="415"/>
      <c r="BE336" s="415"/>
      <c r="BF336" s="415"/>
      <c r="BG336" s="415"/>
      <c r="BH336" s="415"/>
      <c r="BI336" s="415"/>
      <c r="BJ336" s="415"/>
      <c r="BK336" s="415"/>
      <c r="BL336" s="415"/>
      <c r="BM336" s="415"/>
      <c r="BN336" s="415"/>
    </row>
    <row r="337" spans="1:66">
      <c r="A337" s="418"/>
      <c r="B337" s="419"/>
      <c r="C337" s="415"/>
      <c r="D337" s="415"/>
      <c r="E337" s="415"/>
      <c r="F337" s="415"/>
      <c r="G337" s="415"/>
      <c r="H337" s="415"/>
      <c r="I337" s="415"/>
      <c r="J337" s="415"/>
      <c r="K337" s="415"/>
      <c r="L337" s="415"/>
      <c r="M337" s="415"/>
      <c r="N337" s="415"/>
      <c r="O337" s="415"/>
      <c r="P337" s="415"/>
      <c r="Q337" s="415"/>
      <c r="R337" s="415"/>
      <c r="S337" s="415"/>
      <c r="T337" s="415"/>
      <c r="U337" s="415"/>
      <c r="V337" s="415"/>
      <c r="W337" s="415"/>
      <c r="X337" s="415"/>
      <c r="Y337" s="415"/>
      <c r="Z337" s="415"/>
      <c r="AA337" s="415"/>
      <c r="AB337" s="415"/>
      <c r="AC337" s="415"/>
      <c r="AD337" s="415"/>
      <c r="AE337" s="415"/>
      <c r="AF337" s="415"/>
      <c r="AG337" s="415"/>
      <c r="AH337" s="415"/>
      <c r="AI337" s="415"/>
      <c r="AJ337" s="415"/>
      <c r="AK337" s="415"/>
      <c r="AL337" s="415"/>
      <c r="AM337" s="415"/>
      <c r="AN337" s="415"/>
      <c r="AO337" s="415"/>
      <c r="AP337" s="415"/>
      <c r="AQ337" s="415"/>
      <c r="AR337" s="415"/>
      <c r="AS337" s="415"/>
      <c r="AT337" s="415"/>
      <c r="AU337" s="415"/>
      <c r="AV337" s="415"/>
      <c r="AW337" s="415"/>
      <c r="AX337" s="415"/>
      <c r="AY337" s="415"/>
      <c r="AZ337" s="415"/>
      <c r="BA337" s="415"/>
      <c r="BB337" s="415"/>
      <c r="BC337" s="415"/>
      <c r="BD337" s="415"/>
      <c r="BE337" s="415"/>
      <c r="BF337" s="415"/>
      <c r="BG337" s="415"/>
      <c r="BH337" s="415"/>
      <c r="BI337" s="415"/>
      <c r="BJ337" s="415"/>
      <c r="BK337" s="415"/>
      <c r="BL337" s="415"/>
      <c r="BM337" s="415"/>
      <c r="BN337" s="415"/>
    </row>
    <row r="338" spans="1:66">
      <c r="A338" s="418"/>
      <c r="B338" s="419"/>
      <c r="C338" s="415"/>
      <c r="D338" s="415"/>
      <c r="E338" s="415"/>
      <c r="F338" s="415"/>
      <c r="G338" s="415"/>
      <c r="H338" s="415"/>
      <c r="I338" s="415"/>
      <c r="J338" s="415"/>
      <c r="K338" s="415"/>
      <c r="L338" s="415"/>
      <c r="M338" s="415"/>
      <c r="N338" s="415"/>
      <c r="O338" s="415"/>
      <c r="P338" s="415"/>
      <c r="Q338" s="415"/>
      <c r="R338" s="415"/>
      <c r="S338" s="415"/>
      <c r="T338" s="415"/>
      <c r="U338" s="415"/>
      <c r="V338" s="415"/>
      <c r="W338" s="415"/>
      <c r="X338" s="415"/>
      <c r="Y338" s="415"/>
      <c r="Z338" s="415"/>
      <c r="AA338" s="415"/>
      <c r="AB338" s="415"/>
      <c r="AC338" s="415"/>
      <c r="AD338" s="415"/>
      <c r="AE338" s="415"/>
      <c r="AF338" s="415"/>
      <c r="AG338" s="415"/>
      <c r="AH338" s="415"/>
      <c r="AI338" s="415"/>
      <c r="AJ338" s="415"/>
      <c r="AK338" s="415"/>
      <c r="AL338" s="415"/>
      <c r="AM338" s="415"/>
      <c r="AN338" s="415"/>
      <c r="AO338" s="415"/>
      <c r="AP338" s="415"/>
      <c r="AQ338" s="415"/>
      <c r="AR338" s="415"/>
      <c r="AS338" s="415"/>
      <c r="AT338" s="415"/>
      <c r="AU338" s="415"/>
      <c r="AV338" s="415"/>
      <c r="AW338" s="415"/>
      <c r="AX338" s="415"/>
      <c r="AY338" s="415"/>
      <c r="AZ338" s="415"/>
      <c r="BA338" s="415"/>
      <c r="BB338" s="415"/>
      <c r="BC338" s="415"/>
      <c r="BD338" s="415"/>
      <c r="BE338" s="415"/>
      <c r="BF338" s="415"/>
      <c r="BG338" s="415"/>
      <c r="BH338" s="415"/>
      <c r="BI338" s="415"/>
      <c r="BJ338" s="415"/>
      <c r="BK338" s="415"/>
      <c r="BL338" s="415"/>
      <c r="BM338" s="415"/>
      <c r="BN338" s="415"/>
    </row>
    <row r="339" spans="1:66">
      <c r="A339" s="418"/>
      <c r="B339" s="419"/>
      <c r="C339" s="415"/>
      <c r="D339" s="415"/>
      <c r="E339" s="415"/>
      <c r="F339" s="415"/>
      <c r="G339" s="415"/>
      <c r="H339" s="415"/>
      <c r="I339" s="415"/>
      <c r="J339" s="415"/>
      <c r="K339" s="415"/>
      <c r="L339" s="415"/>
      <c r="M339" s="415"/>
      <c r="N339" s="415"/>
      <c r="O339" s="415"/>
      <c r="P339" s="415"/>
      <c r="Q339" s="415"/>
      <c r="R339" s="415"/>
      <c r="S339" s="415"/>
      <c r="T339" s="415"/>
      <c r="U339" s="415"/>
      <c r="V339" s="415"/>
      <c r="W339" s="415"/>
      <c r="X339" s="415"/>
      <c r="Y339" s="415"/>
      <c r="Z339" s="415"/>
      <c r="AA339" s="415"/>
      <c r="AB339" s="415"/>
      <c r="AC339" s="415"/>
      <c r="AD339" s="415"/>
      <c r="AE339" s="415"/>
      <c r="AF339" s="415"/>
      <c r="AG339" s="415"/>
      <c r="AH339" s="415"/>
      <c r="AI339" s="415"/>
      <c r="AJ339" s="415"/>
      <c r="AK339" s="415"/>
      <c r="AL339" s="415"/>
      <c r="AM339" s="415"/>
      <c r="AN339" s="415"/>
      <c r="AO339" s="415"/>
      <c r="AP339" s="415"/>
      <c r="AQ339" s="415"/>
      <c r="AR339" s="415"/>
      <c r="AS339" s="415"/>
      <c r="AT339" s="415"/>
      <c r="AU339" s="415"/>
      <c r="AV339" s="415"/>
      <c r="AW339" s="415"/>
      <c r="AX339" s="415"/>
      <c r="AY339" s="415"/>
      <c r="AZ339" s="415"/>
      <c r="BA339" s="415"/>
      <c r="BB339" s="415"/>
      <c r="BC339" s="415"/>
      <c r="BD339" s="415"/>
      <c r="BE339" s="415"/>
      <c r="BF339" s="415"/>
      <c r="BG339" s="415"/>
      <c r="BH339" s="415"/>
      <c r="BI339" s="415"/>
      <c r="BJ339" s="415"/>
      <c r="BK339" s="415"/>
      <c r="BL339" s="415"/>
      <c r="BM339" s="415"/>
      <c r="BN339" s="415"/>
    </row>
    <row r="340" spans="1:66">
      <c r="A340" s="418"/>
      <c r="B340" s="419"/>
      <c r="C340" s="415"/>
      <c r="D340" s="415"/>
      <c r="E340" s="415"/>
      <c r="F340" s="415"/>
      <c r="G340" s="415"/>
      <c r="H340" s="415"/>
      <c r="I340" s="415"/>
      <c r="J340" s="415"/>
      <c r="K340" s="415"/>
      <c r="L340" s="415"/>
      <c r="M340" s="415"/>
      <c r="N340" s="415"/>
      <c r="O340" s="415"/>
      <c r="P340" s="415"/>
      <c r="Q340" s="415"/>
      <c r="R340" s="415"/>
      <c r="S340" s="415"/>
      <c r="T340" s="415"/>
      <c r="U340" s="415"/>
      <c r="V340" s="415"/>
      <c r="W340" s="415"/>
      <c r="X340" s="415"/>
      <c r="Y340" s="415"/>
      <c r="Z340" s="415"/>
      <c r="AA340" s="415"/>
      <c r="AB340" s="415"/>
      <c r="AC340" s="415"/>
      <c r="AD340" s="415"/>
      <c r="AE340" s="415"/>
      <c r="AF340" s="415"/>
      <c r="AG340" s="415"/>
      <c r="AH340" s="415"/>
      <c r="AI340" s="415"/>
      <c r="AJ340" s="415"/>
      <c r="AK340" s="415"/>
      <c r="AL340" s="415"/>
      <c r="AM340" s="415"/>
      <c r="AN340" s="415"/>
      <c r="AO340" s="415"/>
      <c r="AP340" s="415"/>
      <c r="AQ340" s="415"/>
      <c r="AR340" s="415"/>
      <c r="AS340" s="415"/>
      <c r="AT340" s="415"/>
      <c r="AU340" s="415"/>
      <c r="AV340" s="415"/>
      <c r="AW340" s="415"/>
      <c r="AX340" s="415"/>
      <c r="AY340" s="415"/>
      <c r="AZ340" s="415"/>
      <c r="BA340" s="415"/>
      <c r="BB340" s="415"/>
      <c r="BC340" s="415"/>
      <c r="BD340" s="415"/>
      <c r="BE340" s="415"/>
      <c r="BF340" s="415"/>
      <c r="BG340" s="415"/>
      <c r="BH340" s="415"/>
      <c r="BI340" s="415"/>
      <c r="BJ340" s="415"/>
      <c r="BK340" s="415"/>
      <c r="BL340" s="415"/>
      <c r="BM340" s="415"/>
      <c r="BN340" s="415"/>
    </row>
    <row r="341" spans="1:66">
      <c r="A341" s="418"/>
      <c r="B341" s="419"/>
      <c r="C341" s="415"/>
      <c r="D341" s="415"/>
      <c r="E341" s="415"/>
      <c r="F341" s="415"/>
      <c r="G341" s="415"/>
      <c r="H341" s="415"/>
      <c r="I341" s="415"/>
      <c r="J341" s="415"/>
      <c r="K341" s="415"/>
      <c r="L341" s="415"/>
      <c r="M341" s="415"/>
      <c r="N341" s="415"/>
      <c r="O341" s="415"/>
      <c r="P341" s="415"/>
      <c r="Q341" s="415"/>
      <c r="R341" s="415"/>
      <c r="S341" s="415"/>
      <c r="T341" s="415"/>
      <c r="U341" s="415"/>
      <c r="V341" s="415"/>
      <c r="W341" s="415"/>
      <c r="X341" s="415"/>
      <c r="Y341" s="415"/>
      <c r="Z341" s="415"/>
      <c r="AA341" s="415"/>
      <c r="AB341" s="415"/>
      <c r="AC341" s="415"/>
      <c r="AD341" s="415"/>
      <c r="AE341" s="415"/>
      <c r="AF341" s="415"/>
      <c r="AG341" s="415"/>
      <c r="AH341" s="415"/>
      <c r="AI341" s="415"/>
      <c r="AJ341" s="415"/>
      <c r="AK341" s="415"/>
      <c r="AL341" s="415"/>
      <c r="AM341" s="415"/>
      <c r="AN341" s="415"/>
      <c r="AO341" s="415"/>
      <c r="AP341" s="415"/>
      <c r="AQ341" s="415"/>
      <c r="AR341" s="415"/>
      <c r="AS341" s="415"/>
      <c r="AT341" s="415"/>
      <c r="AU341" s="415"/>
      <c r="AV341" s="415"/>
      <c r="AW341" s="415"/>
      <c r="AX341" s="415"/>
      <c r="AY341" s="415"/>
      <c r="AZ341" s="415"/>
      <c r="BA341" s="415"/>
      <c r="BB341" s="415"/>
      <c r="BC341" s="415"/>
      <c r="BD341" s="415"/>
      <c r="BE341" s="415"/>
      <c r="BF341" s="415"/>
      <c r="BG341" s="415"/>
      <c r="BH341" s="415"/>
      <c r="BI341" s="415"/>
      <c r="BJ341" s="415"/>
      <c r="BK341" s="415"/>
      <c r="BL341" s="415"/>
      <c r="BM341" s="415"/>
      <c r="BN341" s="415"/>
    </row>
    <row r="342" spans="1:66">
      <c r="A342" s="418"/>
      <c r="B342" s="419"/>
      <c r="C342" s="415"/>
      <c r="D342" s="415"/>
      <c r="E342" s="415"/>
      <c r="F342" s="415"/>
      <c r="G342" s="415"/>
      <c r="H342" s="415"/>
      <c r="I342" s="415"/>
      <c r="J342" s="415"/>
      <c r="K342" s="415"/>
      <c r="L342" s="415"/>
      <c r="M342" s="415"/>
      <c r="N342" s="415"/>
      <c r="O342" s="415"/>
      <c r="P342" s="415"/>
      <c r="Q342" s="415"/>
      <c r="R342" s="415"/>
      <c r="S342" s="415"/>
      <c r="T342" s="415"/>
      <c r="U342" s="415"/>
      <c r="V342" s="415"/>
      <c r="W342" s="415"/>
      <c r="X342" s="415"/>
      <c r="Y342" s="415"/>
      <c r="Z342" s="415"/>
      <c r="AA342" s="415"/>
      <c r="AB342" s="415"/>
      <c r="AC342" s="415"/>
      <c r="AD342" s="415"/>
      <c r="AE342" s="415"/>
      <c r="AF342" s="415"/>
      <c r="AG342" s="415"/>
      <c r="AH342" s="415"/>
      <c r="AI342" s="415"/>
      <c r="AJ342" s="415"/>
      <c r="AK342" s="415"/>
      <c r="AL342" s="415"/>
      <c r="AM342" s="415"/>
      <c r="AN342" s="415"/>
      <c r="AO342" s="415"/>
      <c r="AP342" s="415"/>
      <c r="AQ342" s="415"/>
      <c r="AR342" s="415"/>
      <c r="AS342" s="415"/>
      <c r="AT342" s="415"/>
      <c r="AU342" s="415"/>
      <c r="AV342" s="415"/>
      <c r="AW342" s="415"/>
      <c r="AX342" s="415"/>
      <c r="AY342" s="415"/>
      <c r="AZ342" s="415"/>
      <c r="BA342" s="415"/>
      <c r="BB342" s="415"/>
      <c r="BC342" s="415"/>
      <c r="BD342" s="415"/>
      <c r="BE342" s="415"/>
      <c r="BF342" s="415"/>
      <c r="BG342" s="415"/>
      <c r="BH342" s="415"/>
      <c r="BI342" s="415"/>
      <c r="BJ342" s="415"/>
      <c r="BK342" s="415"/>
      <c r="BL342" s="415"/>
      <c r="BM342" s="415"/>
      <c r="BN342" s="415"/>
    </row>
    <row r="343" spans="1:66">
      <c r="A343" s="418"/>
      <c r="B343" s="419"/>
      <c r="C343" s="415"/>
      <c r="D343" s="415"/>
      <c r="E343" s="415"/>
      <c r="F343" s="415"/>
      <c r="G343" s="415"/>
      <c r="H343" s="415"/>
      <c r="I343" s="415"/>
      <c r="J343" s="415"/>
      <c r="K343" s="415"/>
      <c r="L343" s="415"/>
      <c r="M343" s="415"/>
      <c r="N343" s="415"/>
      <c r="O343" s="415"/>
      <c r="P343" s="415"/>
      <c r="Q343" s="415"/>
      <c r="R343" s="415"/>
      <c r="S343" s="415"/>
      <c r="T343" s="415"/>
      <c r="U343" s="415"/>
      <c r="V343" s="415"/>
      <c r="W343" s="415"/>
      <c r="X343" s="415"/>
      <c r="Y343" s="415"/>
      <c r="Z343" s="415"/>
      <c r="AA343" s="415"/>
      <c r="AB343" s="415"/>
      <c r="AC343" s="415"/>
      <c r="AD343" s="415"/>
      <c r="AE343" s="415"/>
      <c r="AF343" s="415"/>
      <c r="AG343" s="415"/>
      <c r="AH343" s="415"/>
      <c r="AI343" s="415"/>
      <c r="AJ343" s="415"/>
      <c r="AK343" s="415"/>
      <c r="AL343" s="415"/>
      <c r="AM343" s="415"/>
      <c r="AN343" s="415"/>
      <c r="AO343" s="415"/>
      <c r="AP343" s="415"/>
      <c r="AQ343" s="415"/>
      <c r="AR343" s="415"/>
      <c r="AS343" s="415"/>
      <c r="AT343" s="415"/>
      <c r="AU343" s="415"/>
      <c r="AV343" s="415"/>
      <c r="AW343" s="415"/>
      <c r="AX343" s="415"/>
      <c r="AY343" s="415"/>
      <c r="AZ343" s="415"/>
      <c r="BA343" s="415"/>
      <c r="BB343" s="415"/>
      <c r="BC343" s="415"/>
      <c r="BD343" s="415"/>
      <c r="BE343" s="415"/>
      <c r="BF343" s="415"/>
      <c r="BG343" s="415"/>
      <c r="BH343" s="415"/>
      <c r="BI343" s="415"/>
      <c r="BJ343" s="415"/>
      <c r="BK343" s="415"/>
      <c r="BL343" s="415"/>
      <c r="BM343" s="415"/>
      <c r="BN343" s="415"/>
    </row>
    <row r="344" spans="1:66">
      <c r="A344" s="418"/>
      <c r="B344" s="419"/>
      <c r="C344" s="415"/>
      <c r="D344" s="415"/>
      <c r="E344" s="415"/>
      <c r="F344" s="415"/>
      <c r="G344" s="415"/>
      <c r="H344" s="415"/>
      <c r="I344" s="415"/>
      <c r="J344" s="415"/>
      <c r="K344" s="415"/>
      <c r="L344" s="415"/>
      <c r="M344" s="415"/>
      <c r="N344" s="415"/>
      <c r="O344" s="415"/>
      <c r="P344" s="415"/>
      <c r="Q344" s="415"/>
      <c r="R344" s="415"/>
      <c r="S344" s="415"/>
      <c r="T344" s="415"/>
      <c r="U344" s="415"/>
      <c r="V344" s="415"/>
      <c r="W344" s="415"/>
      <c r="X344" s="415"/>
      <c r="Y344" s="415"/>
      <c r="Z344" s="415"/>
      <c r="AA344" s="415"/>
      <c r="AB344" s="415"/>
      <c r="AC344" s="415"/>
      <c r="AD344" s="415"/>
      <c r="AE344" s="415"/>
      <c r="AF344" s="415"/>
      <c r="AG344" s="415"/>
      <c r="AH344" s="415"/>
      <c r="AI344" s="415"/>
      <c r="AJ344" s="415"/>
      <c r="AK344" s="415"/>
      <c r="AL344" s="415"/>
      <c r="AM344" s="415"/>
      <c r="AN344" s="415"/>
      <c r="AO344" s="415"/>
      <c r="AP344" s="415"/>
      <c r="AQ344" s="415"/>
      <c r="AR344" s="415"/>
      <c r="AS344" s="415"/>
      <c r="AT344" s="415"/>
      <c r="AU344" s="415"/>
      <c r="AV344" s="415"/>
      <c r="AW344" s="415"/>
      <c r="AX344" s="415"/>
      <c r="AY344" s="415"/>
      <c r="AZ344" s="415"/>
      <c r="BA344" s="415"/>
      <c r="BB344" s="415"/>
      <c r="BC344" s="415"/>
      <c r="BD344" s="415"/>
      <c r="BE344" s="415"/>
      <c r="BF344" s="415"/>
      <c r="BG344" s="415"/>
      <c r="BH344" s="415"/>
      <c r="BI344" s="415"/>
      <c r="BJ344" s="415"/>
      <c r="BK344" s="415"/>
      <c r="BL344" s="415"/>
      <c r="BM344" s="415"/>
      <c r="BN344" s="415"/>
    </row>
    <row r="345" spans="1:66">
      <c r="A345" s="418"/>
      <c r="B345" s="419"/>
      <c r="C345" s="415"/>
      <c r="D345" s="415"/>
      <c r="E345" s="415"/>
      <c r="F345" s="415"/>
      <c r="G345" s="415"/>
      <c r="H345" s="415"/>
      <c r="I345" s="415"/>
      <c r="J345" s="415"/>
      <c r="K345" s="415"/>
      <c r="L345" s="415"/>
      <c r="M345" s="415"/>
      <c r="N345" s="415"/>
      <c r="O345" s="415"/>
      <c r="P345" s="415"/>
      <c r="Q345" s="415"/>
      <c r="R345" s="415"/>
      <c r="S345" s="415"/>
      <c r="T345" s="415"/>
      <c r="U345" s="415"/>
      <c r="V345" s="415"/>
      <c r="W345" s="415"/>
      <c r="X345" s="415"/>
      <c r="Y345" s="415"/>
      <c r="Z345" s="415"/>
      <c r="AA345" s="415"/>
      <c r="AB345" s="415"/>
      <c r="AC345" s="415"/>
      <c r="AD345" s="415"/>
      <c r="AE345" s="415"/>
      <c r="AF345" s="415"/>
      <c r="AG345" s="415"/>
      <c r="AH345" s="415"/>
      <c r="AI345" s="415"/>
      <c r="AJ345" s="415"/>
      <c r="AK345" s="415"/>
      <c r="AL345" s="415"/>
      <c r="AM345" s="415"/>
      <c r="AN345" s="415"/>
      <c r="AO345" s="415"/>
      <c r="AP345" s="415"/>
      <c r="AQ345" s="415"/>
      <c r="AR345" s="415"/>
      <c r="AS345" s="415"/>
      <c r="AT345" s="415"/>
      <c r="AU345" s="415"/>
      <c r="AV345" s="415"/>
      <c r="AW345" s="415"/>
      <c r="AX345" s="415"/>
      <c r="AY345" s="415"/>
      <c r="AZ345" s="415"/>
      <c r="BA345" s="415"/>
      <c r="BB345" s="415"/>
      <c r="BC345" s="415"/>
      <c r="BD345" s="415"/>
      <c r="BE345" s="415"/>
      <c r="BF345" s="415"/>
      <c r="BG345" s="415"/>
      <c r="BH345" s="415"/>
      <c r="BI345" s="415"/>
      <c r="BJ345" s="415"/>
      <c r="BK345" s="415"/>
      <c r="BL345" s="415"/>
      <c r="BM345" s="415"/>
      <c r="BN345" s="415"/>
    </row>
    <row r="346" spans="1:66">
      <c r="A346" s="418"/>
      <c r="B346" s="419"/>
      <c r="C346" s="415"/>
      <c r="D346" s="415"/>
      <c r="E346" s="415"/>
      <c r="F346" s="415"/>
      <c r="G346" s="415"/>
      <c r="H346" s="415"/>
      <c r="I346" s="415"/>
      <c r="J346" s="415"/>
      <c r="K346" s="415"/>
      <c r="L346" s="415"/>
      <c r="M346" s="415"/>
      <c r="N346" s="415"/>
      <c r="O346" s="415"/>
      <c r="P346" s="415"/>
      <c r="Q346" s="415"/>
      <c r="R346" s="415"/>
      <c r="S346" s="415"/>
      <c r="T346" s="415"/>
      <c r="U346" s="415"/>
      <c r="V346" s="415"/>
      <c r="W346" s="415"/>
      <c r="X346" s="415"/>
      <c r="Y346" s="415"/>
      <c r="Z346" s="415"/>
      <c r="AA346" s="415"/>
      <c r="AB346" s="415"/>
      <c r="AC346" s="415"/>
      <c r="AD346" s="415"/>
      <c r="AE346" s="415"/>
      <c r="AF346" s="415"/>
      <c r="AG346" s="415"/>
      <c r="AH346" s="415"/>
      <c r="AI346" s="415"/>
      <c r="AJ346" s="415"/>
      <c r="AK346" s="415"/>
      <c r="AL346" s="415"/>
      <c r="AM346" s="415"/>
      <c r="AN346" s="415"/>
      <c r="AO346" s="415"/>
      <c r="AP346" s="415"/>
      <c r="AQ346" s="415"/>
      <c r="AR346" s="415"/>
      <c r="AS346" s="415"/>
      <c r="AT346" s="415"/>
      <c r="AU346" s="415"/>
      <c r="AV346" s="415"/>
      <c r="AW346" s="415"/>
      <c r="AX346" s="415"/>
      <c r="AY346" s="415"/>
      <c r="AZ346" s="415"/>
      <c r="BA346" s="415"/>
      <c r="BB346" s="415"/>
      <c r="BC346" s="415"/>
      <c r="BD346" s="415"/>
      <c r="BE346" s="415"/>
      <c r="BF346" s="415"/>
      <c r="BG346" s="415"/>
      <c r="BH346" s="415"/>
      <c r="BI346" s="415"/>
      <c r="BJ346" s="415"/>
      <c r="BK346" s="415"/>
      <c r="BL346" s="415"/>
      <c r="BM346" s="415"/>
      <c r="BN346" s="415"/>
    </row>
    <row r="347" spans="1:66">
      <c r="A347" s="418"/>
      <c r="B347" s="419"/>
      <c r="C347" s="415"/>
      <c r="D347" s="415"/>
      <c r="E347" s="415"/>
      <c r="F347" s="415"/>
      <c r="G347" s="415"/>
      <c r="H347" s="415"/>
      <c r="I347" s="415"/>
      <c r="J347" s="415"/>
      <c r="K347" s="415"/>
      <c r="L347" s="415"/>
      <c r="M347" s="415"/>
      <c r="N347" s="415"/>
      <c r="O347" s="415"/>
      <c r="P347" s="415"/>
      <c r="Q347" s="415"/>
      <c r="R347" s="415"/>
      <c r="S347" s="415"/>
      <c r="T347" s="415"/>
      <c r="U347" s="415"/>
      <c r="V347" s="415"/>
      <c r="W347" s="415"/>
      <c r="X347" s="415"/>
      <c r="Y347" s="415"/>
      <c r="Z347" s="415"/>
      <c r="AA347" s="415"/>
      <c r="AB347" s="415"/>
      <c r="AC347" s="415"/>
      <c r="AD347" s="415"/>
      <c r="AE347" s="415"/>
      <c r="AF347" s="415"/>
      <c r="AG347" s="415"/>
      <c r="AH347" s="415"/>
      <c r="AI347" s="415"/>
      <c r="AJ347" s="415"/>
      <c r="AK347" s="415"/>
      <c r="AL347" s="415"/>
      <c r="AM347" s="415"/>
      <c r="AN347" s="415"/>
      <c r="AO347" s="415"/>
      <c r="AP347" s="415"/>
      <c r="AQ347" s="415"/>
      <c r="AR347" s="415"/>
      <c r="AS347" s="415"/>
      <c r="AT347" s="415"/>
      <c r="AU347" s="415"/>
      <c r="AV347" s="415"/>
      <c r="AW347" s="415"/>
      <c r="AX347" s="415"/>
      <c r="AY347" s="415"/>
      <c r="AZ347" s="415"/>
      <c r="BA347" s="415"/>
      <c r="BB347" s="415"/>
      <c r="BC347" s="415"/>
      <c r="BD347" s="415"/>
      <c r="BE347" s="415"/>
      <c r="BF347" s="415"/>
      <c r="BG347" s="415"/>
      <c r="BH347" s="415"/>
      <c r="BI347" s="415"/>
      <c r="BJ347" s="415"/>
      <c r="BK347" s="415"/>
      <c r="BL347" s="415"/>
      <c r="BM347" s="415"/>
      <c r="BN347" s="415"/>
    </row>
    <row r="348" spans="1:66">
      <c r="A348" s="418"/>
      <c r="B348" s="419"/>
      <c r="C348" s="415"/>
      <c r="D348" s="415"/>
      <c r="E348" s="415"/>
      <c r="F348" s="415"/>
      <c r="G348" s="415"/>
      <c r="H348" s="415"/>
      <c r="I348" s="415"/>
      <c r="J348" s="415"/>
      <c r="K348" s="415"/>
      <c r="L348" s="415"/>
      <c r="M348" s="415"/>
      <c r="N348" s="415"/>
      <c r="O348" s="415"/>
      <c r="P348" s="415"/>
      <c r="Q348" s="415"/>
      <c r="R348" s="415"/>
      <c r="S348" s="415"/>
      <c r="T348" s="415"/>
      <c r="U348" s="415"/>
      <c r="V348" s="415"/>
      <c r="W348" s="415"/>
      <c r="X348" s="415"/>
      <c r="Y348" s="415"/>
      <c r="Z348" s="415"/>
      <c r="AA348" s="415"/>
      <c r="AB348" s="415"/>
      <c r="AC348" s="415"/>
      <c r="AD348" s="415"/>
      <c r="AE348" s="415"/>
      <c r="AF348" s="415"/>
      <c r="AG348" s="415"/>
      <c r="AH348" s="415"/>
      <c r="AI348" s="415"/>
      <c r="AJ348" s="415"/>
      <c r="AK348" s="415"/>
      <c r="AL348" s="415"/>
      <c r="AM348" s="415"/>
      <c r="AN348" s="415"/>
      <c r="AO348" s="415"/>
      <c r="AP348" s="415"/>
      <c r="AQ348" s="415"/>
      <c r="AR348" s="415"/>
      <c r="AS348" s="415"/>
      <c r="AT348" s="415"/>
      <c r="AU348" s="415"/>
      <c r="AV348" s="415"/>
      <c r="AW348" s="415"/>
      <c r="AX348" s="415"/>
      <c r="AY348" s="415"/>
      <c r="AZ348" s="415"/>
      <c r="BA348" s="415"/>
      <c r="BB348" s="415"/>
      <c r="BC348" s="415"/>
      <c r="BD348" s="415"/>
      <c r="BE348" s="415"/>
      <c r="BF348" s="415"/>
      <c r="BG348" s="415"/>
      <c r="BH348" s="415"/>
      <c r="BI348" s="415"/>
      <c r="BJ348" s="415"/>
      <c r="BK348" s="415"/>
      <c r="BL348" s="415"/>
      <c r="BM348" s="415"/>
      <c r="BN348" s="415"/>
    </row>
    <row r="349" spans="1:66">
      <c r="A349" s="418"/>
      <c r="B349" s="419"/>
      <c r="C349" s="415"/>
      <c r="D349" s="415"/>
      <c r="E349" s="415"/>
      <c r="F349" s="415"/>
      <c r="G349" s="415"/>
      <c r="H349" s="415"/>
      <c r="I349" s="415"/>
      <c r="J349" s="415"/>
      <c r="K349" s="415"/>
      <c r="L349" s="415"/>
      <c r="M349" s="415"/>
      <c r="N349" s="415"/>
      <c r="O349" s="415"/>
      <c r="P349" s="415"/>
      <c r="Q349" s="415"/>
      <c r="R349" s="415"/>
      <c r="S349" s="415"/>
      <c r="T349" s="415"/>
      <c r="U349" s="415"/>
      <c r="V349" s="415"/>
      <c r="W349" s="415"/>
      <c r="X349" s="415"/>
      <c r="Y349" s="415"/>
      <c r="Z349" s="415"/>
      <c r="AA349" s="415"/>
      <c r="AB349" s="415"/>
      <c r="AC349" s="415"/>
      <c r="AD349" s="415"/>
      <c r="AE349" s="415"/>
      <c r="AF349" s="415"/>
      <c r="AG349" s="415"/>
      <c r="AH349" s="415"/>
      <c r="AI349" s="415"/>
      <c r="AJ349" s="415"/>
      <c r="AK349" s="415"/>
      <c r="AL349" s="415"/>
      <c r="AM349" s="415"/>
      <c r="AN349" s="415"/>
      <c r="AO349" s="415"/>
      <c r="AP349" s="415"/>
      <c r="AQ349" s="415"/>
      <c r="AR349" s="415"/>
      <c r="AS349" s="415"/>
      <c r="AT349" s="415"/>
      <c r="AU349" s="415"/>
      <c r="AV349" s="415"/>
      <c r="AW349" s="415"/>
      <c r="AX349" s="415"/>
      <c r="AY349" s="415"/>
      <c r="AZ349" s="415"/>
      <c r="BA349" s="415"/>
      <c r="BB349" s="415"/>
      <c r="BC349" s="415"/>
      <c r="BD349" s="415"/>
      <c r="BE349" s="415"/>
      <c r="BF349" s="415"/>
      <c r="BG349" s="415"/>
      <c r="BH349" s="415"/>
      <c r="BI349" s="415"/>
      <c r="BJ349" s="415"/>
      <c r="BK349" s="415"/>
      <c r="BL349" s="415"/>
      <c r="BM349" s="415"/>
      <c r="BN349" s="415"/>
    </row>
    <row r="350" spans="1:66">
      <c r="A350" s="418"/>
      <c r="B350" s="419"/>
      <c r="C350" s="415"/>
      <c r="D350" s="415"/>
      <c r="E350" s="415"/>
      <c r="F350" s="415"/>
      <c r="G350" s="415"/>
      <c r="H350" s="415"/>
      <c r="I350" s="415"/>
      <c r="J350" s="415"/>
      <c r="K350" s="415"/>
      <c r="L350" s="415"/>
      <c r="M350" s="415"/>
      <c r="N350" s="415"/>
      <c r="O350" s="415"/>
      <c r="P350" s="415"/>
      <c r="Q350" s="415"/>
      <c r="R350" s="415"/>
      <c r="S350" s="415"/>
      <c r="T350" s="415"/>
      <c r="U350" s="415"/>
      <c r="V350" s="415"/>
      <c r="W350" s="415"/>
      <c r="X350" s="415"/>
      <c r="Y350" s="415"/>
      <c r="Z350" s="415"/>
      <c r="AA350" s="415"/>
      <c r="AB350" s="415"/>
      <c r="AC350" s="415"/>
      <c r="AD350" s="415"/>
      <c r="AE350" s="415"/>
      <c r="AF350" s="415"/>
      <c r="AG350" s="415"/>
      <c r="AH350" s="415"/>
      <c r="AI350" s="415"/>
      <c r="AJ350" s="415"/>
      <c r="AK350" s="415"/>
      <c r="AL350" s="415"/>
      <c r="AM350" s="415"/>
      <c r="AN350" s="415"/>
      <c r="AO350" s="415"/>
      <c r="AP350" s="415"/>
      <c r="AQ350" s="415"/>
      <c r="AR350" s="415"/>
      <c r="AS350" s="415"/>
      <c r="AT350" s="415"/>
      <c r="AU350" s="415"/>
      <c r="AV350" s="415"/>
      <c r="AW350" s="415"/>
      <c r="AX350" s="415"/>
      <c r="AY350" s="415"/>
      <c r="AZ350" s="415"/>
      <c r="BA350" s="415"/>
      <c r="BB350" s="415"/>
      <c r="BC350" s="415"/>
      <c r="BD350" s="415"/>
      <c r="BE350" s="415"/>
      <c r="BF350" s="415"/>
      <c r="BG350" s="415"/>
      <c r="BH350" s="415"/>
      <c r="BI350" s="415"/>
      <c r="BJ350" s="415"/>
      <c r="BK350" s="415"/>
      <c r="BL350" s="415"/>
      <c r="BM350" s="415"/>
      <c r="BN350" s="415"/>
    </row>
    <row r="351" spans="1:66">
      <c r="A351" s="418"/>
      <c r="B351" s="419"/>
      <c r="C351" s="415"/>
      <c r="D351" s="415"/>
      <c r="E351" s="415"/>
      <c r="F351" s="415"/>
      <c r="G351" s="415"/>
      <c r="H351" s="415"/>
      <c r="I351" s="415"/>
      <c r="J351" s="415"/>
      <c r="K351" s="415"/>
      <c r="L351" s="415"/>
      <c r="M351" s="415"/>
      <c r="N351" s="415"/>
      <c r="O351" s="415"/>
      <c r="P351" s="415"/>
      <c r="Q351" s="415"/>
      <c r="R351" s="415"/>
      <c r="S351" s="415"/>
      <c r="T351" s="415"/>
      <c r="U351" s="415"/>
      <c r="V351" s="415"/>
      <c r="W351" s="415"/>
      <c r="X351" s="415"/>
      <c r="Y351" s="415"/>
      <c r="Z351" s="415"/>
      <c r="AA351" s="415"/>
      <c r="AB351" s="415"/>
      <c r="AC351" s="415"/>
      <c r="AD351" s="415"/>
      <c r="AE351" s="415"/>
      <c r="AF351" s="415"/>
      <c r="AG351" s="415"/>
      <c r="AH351" s="415"/>
      <c r="AI351" s="415"/>
      <c r="AJ351" s="415"/>
      <c r="AK351" s="415"/>
      <c r="AL351" s="415"/>
      <c r="AM351" s="415"/>
      <c r="AN351" s="415"/>
      <c r="AO351" s="415"/>
      <c r="AP351" s="415"/>
      <c r="AQ351" s="415"/>
      <c r="AR351" s="415"/>
      <c r="AS351" s="415"/>
      <c r="AT351" s="415"/>
      <c r="AU351" s="415"/>
      <c r="AV351" s="415"/>
      <c r="AW351" s="415"/>
      <c r="AX351" s="415"/>
      <c r="AY351" s="415"/>
      <c r="AZ351" s="415"/>
      <c r="BA351" s="415"/>
      <c r="BB351" s="415"/>
      <c r="BC351" s="415"/>
      <c r="BD351" s="415"/>
      <c r="BE351" s="415"/>
      <c r="BF351" s="415"/>
      <c r="BG351" s="415"/>
      <c r="BH351" s="415"/>
      <c r="BI351" s="415"/>
      <c r="BJ351" s="415"/>
      <c r="BK351" s="415"/>
      <c r="BL351" s="415"/>
      <c r="BM351" s="415"/>
      <c r="BN351" s="415"/>
    </row>
    <row r="352" spans="1:66">
      <c r="A352" s="418"/>
      <c r="B352" s="419"/>
      <c r="C352" s="415"/>
      <c r="D352" s="415"/>
      <c r="E352" s="415"/>
      <c r="F352" s="415"/>
      <c r="G352" s="415"/>
      <c r="H352" s="415"/>
      <c r="I352" s="415"/>
      <c r="J352" s="415"/>
      <c r="K352" s="415"/>
      <c r="L352" s="415"/>
      <c r="M352" s="415"/>
      <c r="N352" s="415"/>
      <c r="O352" s="415"/>
      <c r="P352" s="415"/>
      <c r="Q352" s="415"/>
      <c r="R352" s="415"/>
      <c r="S352" s="415"/>
      <c r="T352" s="415"/>
      <c r="U352" s="415"/>
      <c r="V352" s="415"/>
      <c r="W352" s="415"/>
      <c r="X352" s="415"/>
      <c r="Y352" s="415"/>
      <c r="Z352" s="415"/>
      <c r="AA352" s="415"/>
      <c r="AB352" s="415"/>
      <c r="AC352" s="415"/>
      <c r="AD352" s="415"/>
      <c r="AE352" s="415"/>
      <c r="AF352" s="415"/>
      <c r="AG352" s="415"/>
      <c r="AH352" s="415"/>
      <c r="AI352" s="415"/>
      <c r="AJ352" s="415"/>
      <c r="AK352" s="415"/>
      <c r="AL352" s="415"/>
      <c r="AM352" s="415"/>
      <c r="AN352" s="415"/>
      <c r="AO352" s="415"/>
      <c r="AP352" s="415"/>
      <c r="AQ352" s="415"/>
      <c r="AR352" s="415"/>
      <c r="AS352" s="415"/>
      <c r="AT352" s="415"/>
      <c r="AU352" s="415"/>
      <c r="AV352" s="415"/>
      <c r="AW352" s="415"/>
      <c r="AX352" s="415"/>
      <c r="AY352" s="415"/>
      <c r="AZ352" s="415"/>
      <c r="BA352" s="415"/>
      <c r="BB352" s="415"/>
      <c r="BC352" s="415"/>
      <c r="BD352" s="415"/>
      <c r="BE352" s="415"/>
      <c r="BF352" s="415"/>
      <c r="BG352" s="415"/>
      <c r="BH352" s="415"/>
      <c r="BI352" s="415"/>
      <c r="BJ352" s="415"/>
      <c r="BK352" s="415"/>
      <c r="BL352" s="415"/>
      <c r="BM352" s="415"/>
      <c r="BN352" s="415"/>
    </row>
    <row r="353" spans="1:66">
      <c r="A353" s="418"/>
      <c r="B353" s="419"/>
      <c r="C353" s="415"/>
      <c r="D353" s="415"/>
      <c r="E353" s="415"/>
      <c r="F353" s="415"/>
      <c r="G353" s="415"/>
      <c r="H353" s="415"/>
      <c r="I353" s="415"/>
      <c r="J353" s="415"/>
      <c r="K353" s="415"/>
      <c r="L353" s="415"/>
      <c r="M353" s="415"/>
      <c r="N353" s="415"/>
      <c r="O353" s="415"/>
      <c r="P353" s="415"/>
      <c r="Q353" s="415"/>
      <c r="R353" s="415"/>
      <c r="S353" s="415"/>
      <c r="T353" s="415"/>
      <c r="U353" s="415"/>
      <c r="V353" s="415"/>
      <c r="W353" s="415"/>
      <c r="X353" s="415"/>
      <c r="Y353" s="415"/>
      <c r="Z353" s="415"/>
      <c r="AA353" s="415"/>
      <c r="AB353" s="415"/>
      <c r="AC353" s="415"/>
      <c r="AD353" s="415"/>
      <c r="AE353" s="415"/>
      <c r="AF353" s="415"/>
      <c r="AG353" s="415"/>
      <c r="AH353" s="415"/>
      <c r="AI353" s="415"/>
      <c r="AJ353" s="415"/>
      <c r="AK353" s="415"/>
      <c r="AL353" s="415"/>
      <c r="AM353" s="415"/>
      <c r="AN353" s="415"/>
      <c r="AO353" s="415"/>
      <c r="AP353" s="415"/>
      <c r="AQ353" s="415"/>
      <c r="AR353" s="415"/>
      <c r="AS353" s="415"/>
      <c r="AT353" s="415"/>
      <c r="AU353" s="415"/>
      <c r="AV353" s="415"/>
      <c r="AW353" s="415"/>
      <c r="AX353" s="415"/>
      <c r="AY353" s="415"/>
      <c r="AZ353" s="415"/>
      <c r="BA353" s="415"/>
      <c r="BB353" s="415"/>
      <c r="BC353" s="415"/>
      <c r="BD353" s="415"/>
      <c r="BE353" s="415"/>
      <c r="BF353" s="415"/>
      <c r="BG353" s="415"/>
      <c r="BH353" s="415"/>
      <c r="BI353" s="415"/>
      <c r="BJ353" s="415"/>
      <c r="BK353" s="415"/>
      <c r="BL353" s="415"/>
      <c r="BM353" s="415"/>
      <c r="BN353" s="415"/>
    </row>
    <row r="354" spans="1:66">
      <c r="A354" s="418"/>
      <c r="B354" s="419"/>
      <c r="C354" s="415"/>
      <c r="D354" s="415"/>
      <c r="E354" s="415"/>
      <c r="F354" s="415"/>
      <c r="G354" s="415"/>
      <c r="H354" s="415"/>
      <c r="I354" s="415"/>
      <c r="J354" s="415"/>
      <c r="K354" s="415"/>
      <c r="L354" s="415"/>
      <c r="M354" s="415"/>
      <c r="N354" s="415"/>
      <c r="O354" s="415"/>
      <c r="P354" s="415"/>
      <c r="Q354" s="415"/>
      <c r="R354" s="415"/>
      <c r="S354" s="415"/>
      <c r="T354" s="415"/>
      <c r="U354" s="415"/>
      <c r="V354" s="415"/>
      <c r="W354" s="415"/>
      <c r="X354" s="415"/>
      <c r="Y354" s="415"/>
      <c r="Z354" s="415"/>
      <c r="AA354" s="415"/>
      <c r="AB354" s="415"/>
      <c r="AC354" s="415"/>
      <c r="AD354" s="415"/>
      <c r="AE354" s="415"/>
      <c r="AF354" s="415"/>
      <c r="AG354" s="415"/>
      <c r="AH354" s="415"/>
      <c r="AI354" s="415"/>
      <c r="AJ354" s="415"/>
      <c r="AK354" s="415"/>
      <c r="AL354" s="415"/>
      <c r="AM354" s="415"/>
      <c r="AN354" s="415"/>
      <c r="AO354" s="415"/>
      <c r="AP354" s="415"/>
      <c r="AQ354" s="415"/>
      <c r="AR354" s="415"/>
      <c r="AS354" s="415"/>
      <c r="AT354" s="415"/>
      <c r="AU354" s="415"/>
      <c r="AV354" s="415"/>
      <c r="AW354" s="415"/>
      <c r="AX354" s="415"/>
      <c r="AY354" s="415"/>
      <c r="AZ354" s="415"/>
      <c r="BA354" s="415"/>
      <c r="BB354" s="415"/>
      <c r="BC354" s="415"/>
      <c r="BD354" s="415"/>
      <c r="BE354" s="415"/>
      <c r="BF354" s="415"/>
      <c r="BG354" s="415"/>
      <c r="BH354" s="415"/>
      <c r="BI354" s="415"/>
      <c r="BJ354" s="415"/>
      <c r="BK354" s="415"/>
      <c r="BL354" s="415"/>
      <c r="BM354" s="415"/>
      <c r="BN354" s="415"/>
    </row>
    <row r="355" spans="1:66">
      <c r="A355" s="418"/>
      <c r="B355" s="419"/>
      <c r="C355" s="415"/>
      <c r="D355" s="415"/>
      <c r="E355" s="415"/>
      <c r="F355" s="415"/>
      <c r="G355" s="415"/>
      <c r="H355" s="415"/>
      <c r="I355" s="415"/>
      <c r="J355" s="415"/>
      <c r="K355" s="415"/>
      <c r="L355" s="415"/>
      <c r="M355" s="415"/>
      <c r="N355" s="415"/>
      <c r="O355" s="415"/>
      <c r="P355" s="415"/>
      <c r="Q355" s="415"/>
      <c r="R355" s="415"/>
      <c r="S355" s="415"/>
      <c r="T355" s="415"/>
      <c r="U355" s="415"/>
      <c r="V355" s="415"/>
      <c r="W355" s="415"/>
      <c r="X355" s="415"/>
      <c r="Y355" s="415"/>
      <c r="Z355" s="415"/>
      <c r="AA355" s="415"/>
      <c r="AB355" s="415"/>
      <c r="AC355" s="415"/>
      <c r="AD355" s="415"/>
      <c r="AE355" s="415"/>
      <c r="AF355" s="415"/>
      <c r="AG355" s="415"/>
      <c r="AH355" s="415"/>
      <c r="AI355" s="415"/>
      <c r="AJ355" s="415"/>
      <c r="AK355" s="415"/>
      <c r="AL355" s="415"/>
      <c r="AM355" s="415"/>
      <c r="AN355" s="415"/>
      <c r="AO355" s="415"/>
      <c r="AP355" s="415"/>
      <c r="AQ355" s="415"/>
      <c r="AR355" s="415"/>
      <c r="AS355" s="415"/>
      <c r="AT355" s="415"/>
      <c r="AU355" s="415"/>
      <c r="AV355" s="415"/>
      <c r="AW355" s="415"/>
      <c r="AX355" s="415"/>
      <c r="AY355" s="415"/>
      <c r="AZ355" s="415"/>
      <c r="BA355" s="415"/>
      <c r="BB355" s="415"/>
      <c r="BC355" s="415"/>
      <c r="BD355" s="415"/>
      <c r="BE355" s="415"/>
      <c r="BF355" s="415"/>
      <c r="BG355" s="415"/>
      <c r="BH355" s="415"/>
      <c r="BI355" s="415"/>
      <c r="BJ355" s="415"/>
      <c r="BK355" s="415"/>
      <c r="BL355" s="415"/>
      <c r="BM355" s="415"/>
      <c r="BN355" s="415"/>
    </row>
    <row r="356" spans="1:66">
      <c r="A356" s="418"/>
      <c r="B356" s="419"/>
      <c r="C356" s="415"/>
      <c r="D356" s="415"/>
      <c r="E356" s="415"/>
      <c r="F356" s="415"/>
      <c r="G356" s="415"/>
      <c r="H356" s="415"/>
      <c r="I356" s="415"/>
      <c r="J356" s="415"/>
      <c r="K356" s="415"/>
      <c r="L356" s="415"/>
      <c r="M356" s="415"/>
      <c r="N356" s="415"/>
      <c r="O356" s="415"/>
      <c r="P356" s="415"/>
      <c r="Q356" s="415"/>
      <c r="R356" s="415"/>
      <c r="S356" s="415"/>
      <c r="T356" s="415"/>
      <c r="U356" s="415"/>
      <c r="V356" s="415"/>
      <c r="W356" s="415"/>
      <c r="X356" s="415"/>
      <c r="Y356" s="415"/>
      <c r="Z356" s="415"/>
      <c r="AA356" s="415"/>
      <c r="AB356" s="415"/>
      <c r="AC356" s="415"/>
      <c r="AD356" s="415"/>
      <c r="AE356" s="415"/>
      <c r="AF356" s="415"/>
      <c r="AG356" s="415"/>
      <c r="AH356" s="415"/>
      <c r="AI356" s="415"/>
      <c r="AJ356" s="415"/>
      <c r="AK356" s="415"/>
      <c r="AL356" s="415"/>
      <c r="AM356" s="415"/>
      <c r="AN356" s="415"/>
      <c r="AO356" s="415"/>
      <c r="AP356" s="415"/>
      <c r="AQ356" s="415"/>
      <c r="AR356" s="415"/>
      <c r="AS356" s="415"/>
      <c r="AT356" s="415"/>
      <c r="AU356" s="415"/>
      <c r="AV356" s="415"/>
      <c r="AW356" s="415"/>
      <c r="AX356" s="415"/>
      <c r="AY356" s="415"/>
      <c r="AZ356" s="415"/>
      <c r="BA356" s="415"/>
      <c r="BB356" s="415"/>
      <c r="BC356" s="415"/>
      <c r="BD356" s="415"/>
      <c r="BE356" s="415"/>
      <c r="BF356" s="415"/>
      <c r="BG356" s="415"/>
      <c r="BH356" s="415"/>
      <c r="BI356" s="415"/>
      <c r="BJ356" s="415"/>
      <c r="BK356" s="415"/>
      <c r="BL356" s="415"/>
      <c r="BM356" s="415"/>
      <c r="BN356" s="415"/>
    </row>
    <row r="357" spans="1:66">
      <c r="A357" s="418"/>
      <c r="B357" s="419"/>
      <c r="C357" s="415"/>
      <c r="D357" s="415"/>
      <c r="E357" s="415"/>
      <c r="F357" s="415"/>
      <c r="G357" s="415"/>
      <c r="H357" s="415"/>
      <c r="I357" s="415"/>
      <c r="J357" s="415"/>
      <c r="K357" s="415"/>
      <c r="L357" s="415"/>
      <c r="M357" s="415"/>
      <c r="N357" s="415"/>
      <c r="O357" s="415"/>
      <c r="P357" s="415"/>
      <c r="Q357" s="415"/>
      <c r="R357" s="415"/>
      <c r="S357" s="415"/>
      <c r="T357" s="415"/>
      <c r="U357" s="415"/>
      <c r="V357" s="415"/>
      <c r="W357" s="415"/>
      <c r="X357" s="415"/>
      <c r="Y357" s="415"/>
      <c r="Z357" s="415"/>
      <c r="AA357" s="415"/>
      <c r="AB357" s="415"/>
      <c r="AC357" s="415"/>
      <c r="AD357" s="415"/>
      <c r="AE357" s="415"/>
      <c r="AF357" s="415"/>
      <c r="AG357" s="415"/>
      <c r="AH357" s="415"/>
      <c r="AI357" s="415"/>
      <c r="AJ357" s="415"/>
      <c r="AK357" s="415"/>
      <c r="AL357" s="415"/>
      <c r="AM357" s="415"/>
      <c r="AN357" s="415"/>
      <c r="AO357" s="415"/>
      <c r="AP357" s="415"/>
      <c r="AQ357" s="415"/>
      <c r="AR357" s="415"/>
      <c r="AS357" s="415"/>
      <c r="AT357" s="415"/>
      <c r="AU357" s="415"/>
      <c r="AV357" s="415"/>
      <c r="AW357" s="415"/>
      <c r="AX357" s="415"/>
      <c r="AY357" s="415"/>
      <c r="AZ357" s="415"/>
      <c r="BA357" s="415"/>
      <c r="BB357" s="415"/>
      <c r="BC357" s="415"/>
      <c r="BD357" s="415"/>
      <c r="BE357" s="415"/>
      <c r="BF357" s="415"/>
      <c r="BG357" s="415"/>
      <c r="BH357" s="415"/>
      <c r="BI357" s="415"/>
      <c r="BJ357" s="415"/>
      <c r="BK357" s="415"/>
      <c r="BL357" s="415"/>
      <c r="BM357" s="415"/>
      <c r="BN357" s="415"/>
    </row>
    <row r="358" spans="1:66">
      <c r="A358" s="418"/>
      <c r="B358" s="419"/>
      <c r="C358" s="415"/>
      <c r="D358" s="415"/>
      <c r="E358" s="415"/>
      <c r="F358" s="415"/>
      <c r="G358" s="415"/>
      <c r="H358" s="415"/>
      <c r="I358" s="415"/>
      <c r="J358" s="415"/>
      <c r="K358" s="415"/>
      <c r="L358" s="415"/>
      <c r="M358" s="415"/>
      <c r="N358" s="415"/>
      <c r="O358" s="415"/>
      <c r="P358" s="415"/>
      <c r="Q358" s="415"/>
      <c r="R358" s="415"/>
      <c r="S358" s="415"/>
      <c r="T358" s="415"/>
      <c r="U358" s="415"/>
      <c r="V358" s="415"/>
      <c r="W358" s="415"/>
      <c r="X358" s="415"/>
      <c r="Y358" s="415"/>
      <c r="Z358" s="415"/>
      <c r="AA358" s="415"/>
      <c r="AB358" s="415"/>
      <c r="AC358" s="415"/>
      <c r="AD358" s="415"/>
      <c r="AE358" s="415"/>
      <c r="AF358" s="415"/>
      <c r="AG358" s="415"/>
      <c r="AH358" s="415"/>
      <c r="AI358" s="415"/>
      <c r="AJ358" s="415"/>
      <c r="AK358" s="415"/>
      <c r="AL358" s="415"/>
      <c r="AM358" s="415"/>
      <c r="AN358" s="415"/>
      <c r="AO358" s="415"/>
      <c r="AP358" s="415"/>
      <c r="AQ358" s="415"/>
      <c r="AR358" s="415"/>
      <c r="AS358" s="415"/>
      <c r="AT358" s="415"/>
      <c r="AU358" s="415"/>
      <c r="AV358" s="415"/>
      <c r="AW358" s="415"/>
      <c r="AX358" s="415"/>
      <c r="AY358" s="415"/>
      <c r="AZ358" s="415"/>
      <c r="BA358" s="415"/>
      <c r="BB358" s="415"/>
      <c r="BC358" s="415"/>
      <c r="BD358" s="415"/>
      <c r="BE358" s="415"/>
      <c r="BF358" s="415"/>
      <c r="BG358" s="415"/>
      <c r="BH358" s="415"/>
      <c r="BI358" s="415"/>
      <c r="BJ358" s="415"/>
      <c r="BK358" s="415"/>
      <c r="BL358" s="415"/>
      <c r="BM358" s="415"/>
      <c r="BN358" s="415"/>
    </row>
    <row r="359" spans="1:66">
      <c r="A359" s="418"/>
      <c r="B359" s="419"/>
      <c r="C359" s="415"/>
      <c r="D359" s="415"/>
      <c r="E359" s="415"/>
      <c r="F359" s="415"/>
      <c r="G359" s="415"/>
      <c r="H359" s="415"/>
      <c r="I359" s="415"/>
      <c r="J359" s="415"/>
      <c r="K359" s="415"/>
      <c r="L359" s="415"/>
      <c r="M359" s="415"/>
      <c r="N359" s="415"/>
      <c r="O359" s="415"/>
      <c r="P359" s="415"/>
      <c r="Q359" s="415"/>
      <c r="R359" s="415"/>
      <c r="S359" s="415"/>
      <c r="T359" s="415"/>
      <c r="U359" s="415"/>
      <c r="V359" s="415"/>
      <c r="W359" s="415"/>
      <c r="X359" s="415"/>
      <c r="Y359" s="415"/>
      <c r="Z359" s="415"/>
      <c r="AA359" s="415"/>
      <c r="AB359" s="415"/>
      <c r="AC359" s="415"/>
      <c r="AD359" s="415"/>
      <c r="AE359" s="415"/>
      <c r="AF359" s="415"/>
      <c r="AG359" s="415"/>
      <c r="AH359" s="415"/>
      <c r="AI359" s="415"/>
      <c r="AJ359" s="415"/>
      <c r="AK359" s="415"/>
      <c r="AL359" s="415"/>
      <c r="AM359" s="415"/>
      <c r="AN359" s="415"/>
      <c r="AO359" s="415"/>
      <c r="AP359" s="415"/>
      <c r="AQ359" s="415"/>
      <c r="AR359" s="415"/>
      <c r="AS359" s="415"/>
      <c r="AT359" s="415"/>
      <c r="AU359" s="415"/>
      <c r="AV359" s="415"/>
      <c r="AW359" s="415"/>
      <c r="AX359" s="415"/>
      <c r="AY359" s="415"/>
      <c r="AZ359" s="415"/>
      <c r="BA359" s="415"/>
      <c r="BB359" s="415"/>
      <c r="BC359" s="415"/>
      <c r="BD359" s="415"/>
      <c r="BE359" s="415"/>
      <c r="BF359" s="415"/>
      <c r="BG359" s="415"/>
      <c r="BH359" s="415"/>
      <c r="BI359" s="415"/>
      <c r="BJ359" s="415"/>
      <c r="BK359" s="415"/>
      <c r="BL359" s="415"/>
      <c r="BM359" s="415"/>
      <c r="BN359" s="415"/>
    </row>
    <row r="360" spans="1:66">
      <c r="A360" s="418"/>
      <c r="B360" s="419"/>
      <c r="C360" s="415"/>
      <c r="D360" s="415"/>
      <c r="E360" s="415"/>
      <c r="F360" s="415"/>
      <c r="G360" s="415"/>
      <c r="H360" s="415"/>
      <c r="I360" s="415"/>
      <c r="J360" s="415"/>
      <c r="K360" s="415"/>
      <c r="L360" s="415"/>
      <c r="M360" s="415"/>
      <c r="N360" s="415"/>
      <c r="O360" s="415"/>
      <c r="P360" s="415"/>
      <c r="Q360" s="415"/>
      <c r="R360" s="415"/>
      <c r="S360" s="415"/>
      <c r="T360" s="415"/>
      <c r="U360" s="415"/>
      <c r="V360" s="415"/>
      <c r="W360" s="415"/>
      <c r="X360" s="415"/>
      <c r="Y360" s="415"/>
      <c r="Z360" s="415"/>
      <c r="AA360" s="415"/>
      <c r="AB360" s="415"/>
      <c r="AC360" s="415"/>
      <c r="AD360" s="415"/>
      <c r="AE360" s="415"/>
      <c r="AF360" s="415"/>
      <c r="AG360" s="415"/>
      <c r="AH360" s="415"/>
      <c r="AI360" s="415"/>
      <c r="AJ360" s="415"/>
      <c r="AK360" s="415"/>
      <c r="AL360" s="415"/>
      <c r="AM360" s="415"/>
      <c r="AN360" s="415"/>
      <c r="AO360" s="415"/>
      <c r="AP360" s="415"/>
      <c r="AQ360" s="415"/>
      <c r="AR360" s="415"/>
      <c r="AS360" s="415"/>
      <c r="AT360" s="415"/>
      <c r="AU360" s="415"/>
      <c r="AV360" s="415"/>
      <c r="AW360" s="415"/>
      <c r="AX360" s="415"/>
      <c r="AY360" s="415"/>
      <c r="AZ360" s="415"/>
      <c r="BA360" s="415"/>
      <c r="BB360" s="415"/>
      <c r="BC360" s="415"/>
      <c r="BD360" s="415"/>
      <c r="BE360" s="415"/>
      <c r="BF360" s="415"/>
      <c r="BG360" s="415"/>
      <c r="BH360" s="415"/>
      <c r="BI360" s="415"/>
      <c r="BJ360" s="415"/>
      <c r="BK360" s="415"/>
      <c r="BL360" s="415"/>
      <c r="BM360" s="415"/>
      <c r="BN360" s="415"/>
    </row>
    <row r="361" spans="1:66">
      <c r="A361" s="418"/>
      <c r="B361" s="419"/>
      <c r="C361" s="415"/>
      <c r="D361" s="415"/>
      <c r="E361" s="415"/>
      <c r="F361" s="415"/>
      <c r="G361" s="415"/>
      <c r="H361" s="415"/>
      <c r="I361" s="415"/>
      <c r="J361" s="415"/>
      <c r="K361" s="415"/>
      <c r="L361" s="415"/>
      <c r="M361" s="415"/>
      <c r="N361" s="415"/>
      <c r="O361" s="415"/>
      <c r="P361" s="415"/>
      <c r="Q361" s="415"/>
      <c r="R361" s="415"/>
      <c r="S361" s="415"/>
      <c r="T361" s="415"/>
      <c r="U361" s="415"/>
      <c r="V361" s="415"/>
      <c r="W361" s="415"/>
      <c r="X361" s="415"/>
      <c r="Y361" s="415"/>
      <c r="Z361" s="415"/>
      <c r="AA361" s="415"/>
      <c r="AB361" s="415"/>
      <c r="AC361" s="415"/>
      <c r="AD361" s="415"/>
      <c r="AE361" s="415"/>
      <c r="AF361" s="415"/>
      <c r="AG361" s="415"/>
      <c r="AH361" s="415"/>
      <c r="AI361" s="415"/>
      <c r="AJ361" s="415"/>
      <c r="AK361" s="415"/>
      <c r="AL361" s="415"/>
      <c r="AM361" s="415"/>
      <c r="AN361" s="415"/>
      <c r="AO361" s="415"/>
      <c r="AP361" s="415"/>
      <c r="AQ361" s="415"/>
      <c r="AR361" s="415"/>
      <c r="AS361" s="415"/>
      <c r="AT361" s="415"/>
      <c r="AU361" s="415"/>
      <c r="AV361" s="415"/>
      <c r="AW361" s="415"/>
      <c r="AX361" s="415"/>
      <c r="AY361" s="415"/>
      <c r="AZ361" s="415"/>
      <c r="BA361" s="415"/>
      <c r="BB361" s="415"/>
      <c r="BC361" s="415"/>
      <c r="BD361" s="415"/>
      <c r="BE361" s="415"/>
      <c r="BF361" s="415"/>
      <c r="BG361" s="415"/>
      <c r="BH361" s="415"/>
      <c r="BI361" s="415"/>
      <c r="BJ361" s="415"/>
      <c r="BK361" s="415"/>
      <c r="BL361" s="415"/>
      <c r="BM361" s="415"/>
      <c r="BN361" s="415"/>
    </row>
    <row r="362" spans="1:66">
      <c r="A362" s="418"/>
      <c r="B362" s="419"/>
      <c r="C362" s="415"/>
      <c r="D362" s="415"/>
      <c r="E362" s="415"/>
      <c r="F362" s="415"/>
      <c r="G362" s="415"/>
      <c r="H362" s="415"/>
      <c r="I362" s="415"/>
      <c r="J362" s="415"/>
      <c r="K362" s="415"/>
      <c r="L362" s="415"/>
      <c r="M362" s="415"/>
      <c r="N362" s="415"/>
      <c r="O362" s="415"/>
      <c r="P362" s="415"/>
      <c r="Q362" s="415"/>
      <c r="R362" s="415"/>
      <c r="S362" s="415"/>
      <c r="T362" s="415"/>
      <c r="U362" s="415"/>
      <c r="V362" s="415"/>
      <c r="W362" s="415"/>
      <c r="X362" s="415"/>
      <c r="Y362" s="415"/>
      <c r="Z362" s="415"/>
      <c r="AA362" s="415"/>
      <c r="AB362" s="415"/>
      <c r="AC362" s="415"/>
      <c r="AD362" s="415"/>
      <c r="AE362" s="415"/>
      <c r="AF362" s="415"/>
      <c r="AG362" s="415"/>
      <c r="AH362" s="415"/>
      <c r="AI362" s="415"/>
      <c r="AJ362" s="415"/>
      <c r="AK362" s="415"/>
      <c r="AL362" s="415"/>
      <c r="AM362" s="415"/>
      <c r="AN362" s="415"/>
      <c r="AO362" s="415"/>
      <c r="AP362" s="415"/>
      <c r="AQ362" s="415"/>
      <c r="AR362" s="415"/>
      <c r="AS362" s="415"/>
      <c r="AT362" s="415"/>
      <c r="AU362" s="415"/>
      <c r="AV362" s="415"/>
      <c r="AW362" s="415"/>
      <c r="AX362" s="415"/>
      <c r="AY362" s="415"/>
      <c r="AZ362" s="415"/>
      <c r="BA362" s="415"/>
      <c r="BB362" s="415"/>
      <c r="BC362" s="415"/>
      <c r="BD362" s="415"/>
      <c r="BE362" s="415"/>
      <c r="BF362" s="415"/>
      <c r="BG362" s="415"/>
      <c r="BH362" s="415"/>
      <c r="BI362" s="415"/>
      <c r="BJ362" s="415"/>
      <c r="BK362" s="415"/>
      <c r="BL362" s="415"/>
      <c r="BM362" s="415"/>
      <c r="BN362" s="415"/>
    </row>
    <row r="363" spans="1:66">
      <c r="A363" s="418"/>
      <c r="B363" s="419"/>
      <c r="C363" s="415"/>
      <c r="D363" s="415"/>
      <c r="E363" s="415"/>
      <c r="F363" s="415"/>
      <c r="G363" s="415"/>
      <c r="H363" s="415"/>
      <c r="I363" s="415"/>
      <c r="J363" s="415"/>
      <c r="K363" s="415"/>
      <c r="L363" s="415"/>
      <c r="M363" s="415"/>
      <c r="N363" s="415"/>
      <c r="O363" s="415"/>
      <c r="P363" s="415"/>
      <c r="Q363" s="415"/>
      <c r="R363" s="415"/>
      <c r="S363" s="415"/>
      <c r="T363" s="415"/>
      <c r="U363" s="415"/>
      <c r="V363" s="415"/>
      <c r="W363" s="415"/>
      <c r="X363" s="415"/>
      <c r="Y363" s="415"/>
      <c r="Z363" s="415"/>
      <c r="AA363" s="415"/>
      <c r="AB363" s="415"/>
      <c r="AC363" s="415"/>
      <c r="AD363" s="415"/>
      <c r="AE363" s="415"/>
      <c r="AF363" s="415"/>
      <c r="AG363" s="415"/>
      <c r="AH363" s="415"/>
      <c r="AI363" s="415"/>
      <c r="AJ363" s="415"/>
      <c r="AK363" s="415"/>
      <c r="AL363" s="415"/>
      <c r="AM363" s="415"/>
      <c r="AN363" s="415"/>
      <c r="AO363" s="415"/>
      <c r="AP363" s="415"/>
      <c r="AQ363" s="415"/>
      <c r="AR363" s="415"/>
      <c r="AS363" s="415"/>
      <c r="AT363" s="415"/>
      <c r="AU363" s="415"/>
      <c r="AV363" s="415"/>
      <c r="AW363" s="415"/>
      <c r="AX363" s="415"/>
      <c r="AY363" s="415"/>
      <c r="AZ363" s="415"/>
      <c r="BA363" s="415"/>
      <c r="BB363" s="415"/>
      <c r="BC363" s="415"/>
      <c r="BD363" s="415"/>
      <c r="BE363" s="415"/>
      <c r="BF363" s="415"/>
      <c r="BG363" s="415"/>
      <c r="BH363" s="415"/>
      <c r="BI363" s="415"/>
      <c r="BJ363" s="415"/>
      <c r="BK363" s="415"/>
      <c r="BL363" s="415"/>
      <c r="BM363" s="415"/>
      <c r="BN363" s="415"/>
    </row>
    <row r="364" spans="1:66">
      <c r="A364" s="418"/>
      <c r="B364" s="419"/>
      <c r="C364" s="415"/>
      <c r="D364" s="415"/>
      <c r="E364" s="415"/>
      <c r="F364" s="415"/>
      <c r="G364" s="415"/>
      <c r="H364" s="415"/>
      <c r="I364" s="415"/>
      <c r="J364" s="415"/>
      <c r="K364" s="415"/>
      <c r="L364" s="415"/>
      <c r="M364" s="415"/>
      <c r="N364" s="415"/>
      <c r="O364" s="415"/>
      <c r="P364" s="415"/>
      <c r="Q364" s="415"/>
      <c r="R364" s="415"/>
      <c r="S364" s="415"/>
      <c r="T364" s="415"/>
      <c r="U364" s="415"/>
      <c r="V364" s="415"/>
      <c r="W364" s="415"/>
      <c r="X364" s="415"/>
      <c r="Y364" s="415"/>
      <c r="Z364" s="415"/>
      <c r="AA364" s="415"/>
      <c r="AB364" s="415"/>
      <c r="AC364" s="415"/>
      <c r="AD364" s="415"/>
      <c r="AE364" s="415"/>
      <c r="AF364" s="415"/>
      <c r="AG364" s="415"/>
      <c r="AH364" s="415"/>
      <c r="AI364" s="415"/>
      <c r="AJ364" s="415"/>
      <c r="AK364" s="415"/>
      <c r="AL364" s="415"/>
      <c r="AM364" s="415"/>
      <c r="AN364" s="415"/>
      <c r="AO364" s="415"/>
      <c r="AP364" s="415"/>
      <c r="AQ364" s="415"/>
      <c r="AR364" s="415"/>
      <c r="AS364" s="415"/>
      <c r="AT364" s="415"/>
      <c r="AU364" s="415"/>
      <c r="AV364" s="415"/>
      <c r="AW364" s="415"/>
      <c r="AX364" s="415"/>
      <c r="AY364" s="415"/>
      <c r="AZ364" s="415"/>
      <c r="BA364" s="415"/>
      <c r="BB364" s="415"/>
      <c r="BC364" s="415"/>
      <c r="BD364" s="415"/>
      <c r="BE364" s="415"/>
      <c r="BF364" s="415"/>
      <c r="BG364" s="415"/>
      <c r="BH364" s="415"/>
      <c r="BI364" s="415"/>
      <c r="BJ364" s="415"/>
      <c r="BK364" s="415"/>
      <c r="BL364" s="415"/>
      <c r="BM364" s="415"/>
      <c r="BN364" s="415"/>
    </row>
    <row r="365" spans="1:66">
      <c r="A365" s="418"/>
      <c r="B365" s="419"/>
      <c r="C365" s="415"/>
      <c r="D365" s="415"/>
      <c r="E365" s="415"/>
      <c r="F365" s="415"/>
      <c r="G365" s="415"/>
      <c r="H365" s="415"/>
      <c r="I365" s="415"/>
      <c r="J365" s="415"/>
      <c r="K365" s="415"/>
      <c r="L365" s="415"/>
      <c r="M365" s="415"/>
      <c r="N365" s="415"/>
      <c r="O365" s="415"/>
      <c r="P365" s="415"/>
      <c r="Q365" s="415"/>
      <c r="R365" s="415"/>
      <c r="S365" s="415"/>
      <c r="T365" s="415"/>
      <c r="U365" s="415"/>
      <c r="V365" s="415"/>
      <c r="W365" s="415"/>
      <c r="X365" s="415"/>
      <c r="Y365" s="415"/>
      <c r="Z365" s="415"/>
      <c r="AA365" s="415"/>
      <c r="AB365" s="415"/>
      <c r="AC365" s="415"/>
      <c r="AD365" s="415"/>
      <c r="AE365" s="415"/>
      <c r="AF365" s="415"/>
      <c r="AG365" s="415"/>
      <c r="AH365" s="415"/>
      <c r="AI365" s="415"/>
      <c r="AJ365" s="415"/>
      <c r="AK365" s="415"/>
      <c r="AL365" s="415"/>
      <c r="AM365" s="415"/>
      <c r="AN365" s="415"/>
      <c r="AO365" s="415"/>
      <c r="AP365" s="415"/>
      <c r="AQ365" s="415"/>
      <c r="AR365" s="415"/>
      <c r="AS365" s="415"/>
      <c r="AT365" s="415"/>
      <c r="AU365" s="415"/>
      <c r="AV365" s="415"/>
      <c r="AW365" s="415"/>
      <c r="AX365" s="415"/>
      <c r="AY365" s="415"/>
      <c r="AZ365" s="415"/>
      <c r="BA365" s="415"/>
      <c r="BB365" s="415"/>
      <c r="BC365" s="415"/>
      <c r="BD365" s="415"/>
      <c r="BE365" s="415"/>
      <c r="BF365" s="415"/>
      <c r="BG365" s="415"/>
      <c r="BH365" s="415"/>
      <c r="BI365" s="415"/>
      <c r="BJ365" s="415"/>
      <c r="BK365" s="415"/>
      <c r="BL365" s="415"/>
      <c r="BM365" s="415"/>
      <c r="BN365" s="415"/>
    </row>
    <row r="366" spans="1:66">
      <c r="A366" s="418"/>
      <c r="B366" s="419"/>
      <c r="C366" s="415"/>
      <c r="D366" s="415"/>
      <c r="E366" s="415"/>
      <c r="F366" s="415"/>
      <c r="G366" s="415"/>
      <c r="H366" s="415"/>
      <c r="I366" s="415"/>
      <c r="J366" s="415"/>
      <c r="K366" s="415"/>
      <c r="L366" s="415"/>
      <c r="M366" s="415"/>
      <c r="N366" s="415"/>
      <c r="O366" s="415"/>
      <c r="P366" s="415"/>
      <c r="Q366" s="415"/>
      <c r="R366" s="415"/>
      <c r="S366" s="415"/>
      <c r="T366" s="415"/>
      <c r="U366" s="415"/>
      <c r="V366" s="415"/>
      <c r="W366" s="415"/>
      <c r="X366" s="415"/>
      <c r="Y366" s="415"/>
      <c r="Z366" s="415"/>
      <c r="AA366" s="415"/>
      <c r="AB366" s="415"/>
      <c r="AC366" s="415"/>
      <c r="AD366" s="415"/>
      <c r="AE366" s="415"/>
      <c r="AF366" s="415"/>
      <c r="AG366" s="415"/>
      <c r="AH366" s="415"/>
      <c r="AI366" s="415"/>
      <c r="AJ366" s="415"/>
      <c r="AK366" s="415"/>
      <c r="AL366" s="415"/>
      <c r="AM366" s="415"/>
      <c r="AN366" s="415"/>
      <c r="AO366" s="415"/>
      <c r="AP366" s="415"/>
      <c r="AQ366" s="415"/>
      <c r="AR366" s="415"/>
      <c r="AS366" s="415"/>
      <c r="AT366" s="415"/>
      <c r="AU366" s="415"/>
      <c r="AV366" s="415"/>
      <c r="AW366" s="415"/>
      <c r="AX366" s="415"/>
      <c r="AY366" s="415"/>
      <c r="AZ366" s="415"/>
      <c r="BA366" s="415"/>
      <c r="BB366" s="415"/>
      <c r="BC366" s="415"/>
      <c r="BD366" s="415"/>
      <c r="BE366" s="415"/>
      <c r="BF366" s="415"/>
      <c r="BG366" s="415"/>
      <c r="BH366" s="415"/>
      <c r="BI366" s="415"/>
      <c r="BJ366" s="415"/>
      <c r="BK366" s="415"/>
      <c r="BL366" s="415"/>
      <c r="BM366" s="415"/>
      <c r="BN366" s="415"/>
    </row>
    <row r="367" spans="1:66">
      <c r="A367" s="418"/>
      <c r="B367" s="419"/>
      <c r="C367" s="415"/>
      <c r="D367" s="415"/>
      <c r="E367" s="415"/>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5"/>
      <c r="AY367" s="415"/>
      <c r="AZ367" s="415"/>
      <c r="BA367" s="415"/>
      <c r="BB367" s="415"/>
      <c r="BC367" s="415"/>
      <c r="BD367" s="415"/>
      <c r="BE367" s="415"/>
      <c r="BF367" s="415"/>
      <c r="BG367" s="415"/>
      <c r="BH367" s="415"/>
      <c r="BI367" s="415"/>
      <c r="BJ367" s="415"/>
      <c r="BK367" s="415"/>
      <c r="BL367" s="415"/>
      <c r="BM367" s="415"/>
      <c r="BN367" s="415"/>
    </row>
    <row r="368" spans="1:66">
      <c r="A368" s="418"/>
      <c r="B368" s="419"/>
      <c r="C368" s="415"/>
      <c r="D368" s="415"/>
      <c r="E368" s="415"/>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15"/>
      <c r="AY368" s="415"/>
      <c r="AZ368" s="415"/>
      <c r="BA368" s="415"/>
      <c r="BB368" s="415"/>
      <c r="BC368" s="415"/>
      <c r="BD368" s="415"/>
      <c r="BE368" s="415"/>
      <c r="BF368" s="415"/>
      <c r="BG368" s="415"/>
      <c r="BH368" s="415"/>
      <c r="BI368" s="415"/>
      <c r="BJ368" s="415"/>
      <c r="BK368" s="415"/>
      <c r="BL368" s="415"/>
      <c r="BM368" s="415"/>
      <c r="BN368" s="415"/>
    </row>
    <row r="369" spans="1:66">
      <c r="A369" s="418"/>
      <c r="B369" s="419"/>
      <c r="C369" s="415"/>
      <c r="D369" s="415"/>
      <c r="E369" s="415"/>
      <c r="F369" s="415"/>
      <c r="G369" s="415"/>
      <c r="H369" s="415"/>
      <c r="I369" s="415"/>
      <c r="J369" s="415"/>
      <c r="K369" s="415"/>
      <c r="L369" s="415"/>
      <c r="M369" s="415"/>
      <c r="N369" s="415"/>
      <c r="O369" s="415"/>
      <c r="P369" s="415"/>
      <c r="Q369" s="415"/>
      <c r="R369" s="415"/>
      <c r="S369" s="415"/>
      <c r="T369" s="415"/>
      <c r="U369" s="415"/>
      <c r="V369" s="415"/>
      <c r="W369" s="415"/>
      <c r="X369" s="415"/>
      <c r="Y369" s="415"/>
      <c r="Z369" s="415"/>
      <c r="AA369" s="415"/>
      <c r="AB369" s="415"/>
      <c r="AC369" s="415"/>
      <c r="AD369" s="415"/>
      <c r="AE369" s="415"/>
      <c r="AF369" s="415"/>
      <c r="AG369" s="415"/>
      <c r="AH369" s="415"/>
      <c r="AI369" s="415"/>
      <c r="AJ369" s="415"/>
      <c r="AK369" s="415"/>
      <c r="AL369" s="415"/>
      <c r="AM369" s="415"/>
      <c r="AN369" s="415"/>
      <c r="AO369" s="415"/>
      <c r="AP369" s="415"/>
      <c r="AQ369" s="415"/>
      <c r="AR369" s="415"/>
      <c r="AS369" s="415"/>
      <c r="AT369" s="415"/>
      <c r="AU369" s="415"/>
      <c r="AV369" s="415"/>
      <c r="AW369" s="415"/>
      <c r="AX369" s="415"/>
      <c r="AY369" s="415"/>
      <c r="AZ369" s="415"/>
      <c r="BA369" s="415"/>
      <c r="BB369" s="415"/>
      <c r="BC369" s="415"/>
      <c r="BD369" s="415"/>
      <c r="BE369" s="415"/>
      <c r="BF369" s="415"/>
      <c r="BG369" s="415"/>
      <c r="BH369" s="415"/>
      <c r="BI369" s="415"/>
      <c r="BJ369" s="415"/>
      <c r="BK369" s="415"/>
      <c r="BL369" s="415"/>
      <c r="BM369" s="415"/>
      <c r="BN369" s="415"/>
    </row>
    <row r="370" spans="1:66">
      <c r="A370" s="418"/>
      <c r="B370" s="419"/>
      <c r="C370" s="415"/>
      <c r="D370" s="415"/>
      <c r="E370" s="415"/>
      <c r="F370" s="415"/>
      <c r="G370" s="415"/>
      <c r="H370" s="415"/>
      <c r="I370" s="415"/>
      <c r="J370" s="415"/>
      <c r="K370" s="415"/>
      <c r="L370" s="415"/>
      <c r="M370" s="415"/>
      <c r="N370" s="415"/>
      <c r="O370" s="415"/>
      <c r="P370" s="415"/>
      <c r="Q370" s="415"/>
      <c r="R370" s="415"/>
      <c r="S370" s="415"/>
      <c r="T370" s="415"/>
      <c r="U370" s="415"/>
      <c r="V370" s="415"/>
      <c r="W370" s="415"/>
      <c r="X370" s="415"/>
      <c r="Y370" s="415"/>
      <c r="Z370" s="415"/>
      <c r="AA370" s="415"/>
      <c r="AB370" s="415"/>
      <c r="AC370" s="415"/>
      <c r="AD370" s="415"/>
      <c r="AE370" s="415"/>
      <c r="AF370" s="415"/>
      <c r="AG370" s="415"/>
      <c r="AH370" s="415"/>
      <c r="AI370" s="415"/>
      <c r="AJ370" s="415"/>
      <c r="AK370" s="415"/>
      <c r="AL370" s="415"/>
      <c r="AM370" s="415"/>
      <c r="AN370" s="415"/>
      <c r="AO370" s="415"/>
      <c r="AP370" s="415"/>
      <c r="AQ370" s="415"/>
      <c r="AR370" s="415"/>
      <c r="AS370" s="415"/>
      <c r="AT370" s="415"/>
      <c r="AU370" s="415"/>
      <c r="AV370" s="415"/>
      <c r="AW370" s="415"/>
      <c r="AX370" s="415"/>
      <c r="AY370" s="415"/>
      <c r="AZ370" s="415"/>
      <c r="BA370" s="415"/>
      <c r="BB370" s="415"/>
      <c r="BC370" s="415"/>
      <c r="BD370" s="415"/>
      <c r="BE370" s="415"/>
      <c r="BF370" s="415"/>
      <c r="BG370" s="415"/>
      <c r="BH370" s="415"/>
      <c r="BI370" s="415"/>
      <c r="BJ370" s="415"/>
      <c r="BK370" s="415"/>
      <c r="BL370" s="415"/>
      <c r="BM370" s="415"/>
      <c r="BN370" s="415"/>
    </row>
    <row r="371" spans="1:66">
      <c r="A371" s="418"/>
      <c r="B371" s="419"/>
      <c r="C371" s="415"/>
      <c r="D371" s="415"/>
      <c r="E371" s="415"/>
      <c r="F371" s="415"/>
      <c r="G371" s="415"/>
      <c r="H371" s="415"/>
      <c r="I371" s="415"/>
      <c r="J371" s="415"/>
      <c r="K371" s="415"/>
      <c r="L371" s="415"/>
      <c r="M371" s="415"/>
      <c r="N371" s="415"/>
      <c r="O371" s="415"/>
      <c r="P371" s="415"/>
      <c r="Q371" s="415"/>
      <c r="R371" s="415"/>
      <c r="S371" s="415"/>
      <c r="T371" s="415"/>
      <c r="U371" s="415"/>
      <c r="V371" s="415"/>
      <c r="W371" s="415"/>
      <c r="X371" s="415"/>
      <c r="Y371" s="415"/>
      <c r="Z371" s="415"/>
      <c r="AA371" s="415"/>
      <c r="AB371" s="415"/>
      <c r="AC371" s="415"/>
      <c r="AD371" s="415"/>
      <c r="AE371" s="415"/>
      <c r="AF371" s="415"/>
      <c r="AG371" s="415"/>
      <c r="AH371" s="415"/>
      <c r="AI371" s="415"/>
      <c r="AJ371" s="415"/>
      <c r="AK371" s="415"/>
      <c r="AL371" s="415"/>
      <c r="AM371" s="415"/>
      <c r="AN371" s="415"/>
      <c r="AO371" s="415"/>
      <c r="AP371" s="415"/>
      <c r="AQ371" s="415"/>
      <c r="AR371" s="415"/>
      <c r="AS371" s="415"/>
      <c r="AT371" s="415"/>
      <c r="AU371" s="415"/>
      <c r="AV371" s="415"/>
      <c r="AW371" s="415"/>
      <c r="AX371" s="415"/>
      <c r="AY371" s="415"/>
      <c r="AZ371" s="415"/>
      <c r="BA371" s="415"/>
      <c r="BB371" s="415"/>
      <c r="BC371" s="415"/>
      <c r="BD371" s="415"/>
      <c r="BE371" s="415"/>
      <c r="BF371" s="415"/>
      <c r="BG371" s="415"/>
      <c r="BH371" s="415"/>
      <c r="BI371" s="415"/>
      <c r="BJ371" s="415"/>
      <c r="BK371" s="415"/>
      <c r="BL371" s="415"/>
      <c r="BM371" s="415"/>
      <c r="BN371" s="415"/>
    </row>
    <row r="372" spans="1:66">
      <c r="A372" s="418"/>
      <c r="B372" s="419"/>
      <c r="C372" s="415"/>
      <c r="D372" s="415"/>
      <c r="E372" s="415"/>
      <c r="F372" s="415"/>
      <c r="G372" s="415"/>
      <c r="H372" s="415"/>
      <c r="I372" s="415"/>
      <c r="J372" s="415"/>
      <c r="K372" s="415"/>
      <c r="L372" s="415"/>
      <c r="M372" s="415"/>
      <c r="N372" s="415"/>
      <c r="O372" s="415"/>
      <c r="P372" s="415"/>
      <c r="Q372" s="415"/>
      <c r="R372" s="415"/>
      <c r="S372" s="415"/>
      <c r="T372" s="415"/>
      <c r="U372" s="415"/>
      <c r="V372" s="415"/>
      <c r="W372" s="415"/>
      <c r="X372" s="415"/>
      <c r="Y372" s="415"/>
      <c r="Z372" s="415"/>
      <c r="AA372" s="415"/>
      <c r="AB372" s="415"/>
      <c r="AC372" s="415"/>
      <c r="AD372" s="415"/>
      <c r="AE372" s="415"/>
      <c r="AF372" s="415"/>
      <c r="AG372" s="415"/>
      <c r="AH372" s="415"/>
      <c r="AI372" s="415"/>
      <c r="AJ372" s="415"/>
      <c r="AK372" s="415"/>
      <c r="AL372" s="415"/>
      <c r="AM372" s="415"/>
      <c r="AN372" s="415"/>
      <c r="AO372" s="415"/>
      <c r="AP372" s="415"/>
      <c r="AQ372" s="415"/>
      <c r="AR372" s="415"/>
      <c r="AS372" s="415"/>
      <c r="AT372" s="415"/>
      <c r="AU372" s="415"/>
      <c r="AV372" s="415"/>
      <c r="AW372" s="415"/>
      <c r="AX372" s="415"/>
      <c r="AY372" s="415"/>
      <c r="AZ372" s="415"/>
      <c r="BA372" s="415"/>
      <c r="BB372" s="415"/>
      <c r="BC372" s="415"/>
      <c r="BD372" s="415"/>
      <c r="BE372" s="415"/>
      <c r="BF372" s="415"/>
      <c r="BG372" s="415"/>
      <c r="BH372" s="415"/>
      <c r="BI372" s="415"/>
      <c r="BJ372" s="415"/>
      <c r="BK372" s="415"/>
      <c r="BL372" s="415"/>
      <c r="BM372" s="415"/>
      <c r="BN372" s="415"/>
    </row>
    <row r="373" spans="1:66">
      <c r="A373" s="418"/>
      <c r="B373" s="419"/>
      <c r="C373" s="415"/>
      <c r="D373" s="415"/>
      <c r="E373" s="415"/>
      <c r="F373" s="415"/>
      <c r="G373" s="415"/>
      <c r="H373" s="415"/>
      <c r="I373" s="415"/>
      <c r="J373" s="415"/>
      <c r="K373" s="415"/>
      <c r="L373" s="415"/>
      <c r="M373" s="415"/>
      <c r="N373" s="415"/>
      <c r="O373" s="415"/>
      <c r="P373" s="415"/>
      <c r="Q373" s="415"/>
      <c r="R373" s="415"/>
      <c r="S373" s="415"/>
      <c r="T373" s="415"/>
      <c r="U373" s="415"/>
      <c r="V373" s="415"/>
      <c r="W373" s="415"/>
      <c r="X373" s="415"/>
      <c r="Y373" s="415"/>
      <c r="Z373" s="415"/>
      <c r="AA373" s="415"/>
      <c r="AB373" s="415"/>
      <c r="AC373" s="415"/>
      <c r="AD373" s="415"/>
      <c r="AE373" s="415"/>
      <c r="AF373" s="415"/>
      <c r="AG373" s="415"/>
      <c r="AH373" s="415"/>
      <c r="AI373" s="415"/>
      <c r="AJ373" s="415"/>
      <c r="AK373" s="415"/>
      <c r="AL373" s="415"/>
      <c r="AM373" s="415"/>
      <c r="AN373" s="415"/>
      <c r="AO373" s="415"/>
      <c r="AP373" s="415"/>
      <c r="AQ373" s="415"/>
      <c r="AR373" s="415"/>
      <c r="AS373" s="415"/>
      <c r="AT373" s="415"/>
      <c r="AU373" s="415"/>
      <c r="AV373" s="415"/>
      <c r="AW373" s="415"/>
      <c r="AX373" s="415"/>
      <c r="AY373" s="415"/>
      <c r="AZ373" s="415"/>
      <c r="BA373" s="415"/>
      <c r="BB373" s="415"/>
      <c r="BC373" s="415"/>
      <c r="BD373" s="415"/>
      <c r="BE373" s="415"/>
      <c r="BF373" s="415"/>
      <c r="BG373" s="415"/>
      <c r="BH373" s="415"/>
      <c r="BI373" s="415"/>
      <c r="BJ373" s="415"/>
      <c r="BK373" s="415"/>
      <c r="BL373" s="415"/>
      <c r="BM373" s="415"/>
      <c r="BN373" s="415"/>
    </row>
    <row r="374" spans="1:66">
      <c r="A374" s="418"/>
      <c r="B374" s="419"/>
      <c r="C374" s="415"/>
      <c r="D374" s="415"/>
      <c r="E374" s="415"/>
      <c r="F374" s="415"/>
      <c r="G374" s="415"/>
      <c r="H374" s="415"/>
      <c r="I374" s="415"/>
      <c r="J374" s="415"/>
      <c r="K374" s="415"/>
      <c r="L374" s="415"/>
      <c r="M374" s="415"/>
      <c r="N374" s="415"/>
      <c r="O374" s="415"/>
      <c r="P374" s="415"/>
      <c r="Q374" s="415"/>
      <c r="R374" s="415"/>
      <c r="S374" s="415"/>
      <c r="T374" s="415"/>
      <c r="U374" s="415"/>
      <c r="V374" s="415"/>
      <c r="W374" s="415"/>
      <c r="X374" s="415"/>
      <c r="Y374" s="415"/>
      <c r="Z374" s="415"/>
      <c r="AA374" s="415"/>
      <c r="AB374" s="415"/>
      <c r="AC374" s="415"/>
      <c r="AD374" s="415"/>
      <c r="AE374" s="415"/>
      <c r="AF374" s="415"/>
      <c r="AG374" s="415"/>
      <c r="AH374" s="415"/>
      <c r="AI374" s="415"/>
      <c r="AJ374" s="415"/>
      <c r="AK374" s="415"/>
      <c r="AL374" s="415"/>
      <c r="AM374" s="415"/>
      <c r="AN374" s="415"/>
      <c r="AO374" s="415"/>
      <c r="AP374" s="415"/>
      <c r="AQ374" s="415"/>
      <c r="AR374" s="415"/>
      <c r="AS374" s="415"/>
      <c r="AT374" s="415"/>
      <c r="AU374" s="415"/>
      <c r="AV374" s="415"/>
      <c r="AW374" s="415"/>
      <c r="AX374" s="415"/>
      <c r="AY374" s="415"/>
      <c r="AZ374" s="415"/>
      <c r="BA374" s="415"/>
      <c r="BB374" s="415"/>
      <c r="BC374" s="415"/>
      <c r="BD374" s="415"/>
      <c r="BE374" s="415"/>
      <c r="BF374" s="415"/>
      <c r="BG374" s="415"/>
      <c r="BH374" s="415"/>
      <c r="BI374" s="415"/>
      <c r="BJ374" s="415"/>
      <c r="BK374" s="415"/>
      <c r="BL374" s="415"/>
      <c r="BM374" s="415"/>
      <c r="BN374" s="415"/>
    </row>
    <row r="375" spans="1:66">
      <c r="A375" s="418"/>
      <c r="B375" s="419"/>
      <c r="C375" s="415"/>
      <c r="D375" s="415"/>
      <c r="E375" s="415"/>
      <c r="F375" s="415"/>
      <c r="G375" s="415"/>
      <c r="H375" s="415"/>
      <c r="I375" s="415"/>
      <c r="J375" s="415"/>
      <c r="K375" s="415"/>
      <c r="L375" s="415"/>
      <c r="M375" s="415"/>
      <c r="N375" s="415"/>
      <c r="O375" s="415"/>
      <c r="P375" s="415"/>
      <c r="Q375" s="415"/>
      <c r="R375" s="415"/>
      <c r="S375" s="415"/>
      <c r="T375" s="415"/>
      <c r="U375" s="415"/>
      <c r="V375" s="415"/>
      <c r="W375" s="415"/>
      <c r="X375" s="415"/>
      <c r="Y375" s="415"/>
      <c r="Z375" s="415"/>
      <c r="AA375" s="415"/>
      <c r="AB375" s="415"/>
      <c r="AC375" s="415"/>
      <c r="AD375" s="415"/>
      <c r="AE375" s="415"/>
      <c r="AF375" s="415"/>
      <c r="AG375" s="415"/>
      <c r="AH375" s="415"/>
      <c r="AI375" s="415"/>
      <c r="AJ375" s="415"/>
      <c r="AK375" s="415"/>
      <c r="AL375" s="415"/>
      <c r="AM375" s="415"/>
      <c r="AN375" s="415"/>
      <c r="AO375" s="415"/>
      <c r="AP375" s="415"/>
      <c r="AQ375" s="415"/>
      <c r="AR375" s="415"/>
      <c r="AS375" s="415"/>
      <c r="AT375" s="415"/>
      <c r="AU375" s="415"/>
      <c r="AV375" s="415"/>
      <c r="AW375" s="415"/>
      <c r="AX375" s="415"/>
      <c r="AY375" s="415"/>
      <c r="AZ375" s="415"/>
      <c r="BA375" s="415"/>
      <c r="BB375" s="415"/>
      <c r="BC375" s="415"/>
      <c r="BD375" s="415"/>
      <c r="BE375" s="415"/>
      <c r="BF375" s="415"/>
      <c r="BG375" s="415"/>
      <c r="BH375" s="415"/>
      <c r="BI375" s="415"/>
      <c r="BJ375" s="415"/>
      <c r="BK375" s="415"/>
      <c r="BL375" s="415"/>
      <c r="BM375" s="415"/>
      <c r="BN375" s="415"/>
    </row>
    <row r="376" spans="1:66">
      <c r="A376" s="418"/>
      <c r="B376" s="419"/>
      <c r="C376" s="415"/>
      <c r="D376" s="415"/>
      <c r="E376" s="415"/>
      <c r="F376" s="415"/>
      <c r="G376" s="415"/>
      <c r="H376" s="415"/>
      <c r="I376" s="415"/>
      <c r="J376" s="415"/>
      <c r="K376" s="415"/>
      <c r="L376" s="415"/>
      <c r="M376" s="415"/>
      <c r="N376" s="415"/>
      <c r="O376" s="415"/>
      <c r="P376" s="415"/>
      <c r="Q376" s="415"/>
      <c r="R376" s="415"/>
      <c r="S376" s="415"/>
      <c r="T376" s="415"/>
      <c r="U376" s="415"/>
      <c r="V376" s="415"/>
      <c r="W376" s="415"/>
      <c r="X376" s="415"/>
      <c r="Y376" s="415"/>
      <c r="Z376" s="415"/>
      <c r="AA376" s="415"/>
      <c r="AB376" s="415"/>
      <c r="AC376" s="415"/>
      <c r="AD376" s="415"/>
      <c r="AE376" s="415"/>
      <c r="AF376" s="415"/>
      <c r="AG376" s="415"/>
      <c r="AH376" s="415"/>
      <c r="AI376" s="415"/>
      <c r="AJ376" s="415"/>
      <c r="AK376" s="415"/>
      <c r="AL376" s="415"/>
      <c r="AM376" s="415"/>
      <c r="AN376" s="415"/>
      <c r="AO376" s="415"/>
      <c r="AP376" s="415"/>
      <c r="AQ376" s="415"/>
      <c r="AR376" s="415"/>
      <c r="AS376" s="415"/>
      <c r="AT376" s="415"/>
      <c r="AU376" s="415"/>
      <c r="AV376" s="415"/>
      <c r="AW376" s="415"/>
      <c r="AX376" s="415"/>
      <c r="AY376" s="415"/>
      <c r="AZ376" s="415"/>
      <c r="BA376" s="415"/>
      <c r="BB376" s="415"/>
      <c r="BC376" s="415"/>
      <c r="BD376" s="415"/>
      <c r="BE376" s="415"/>
      <c r="BF376" s="415"/>
      <c r="BG376" s="415"/>
      <c r="BH376" s="415"/>
      <c r="BI376" s="415"/>
      <c r="BJ376" s="415"/>
      <c r="BK376" s="415"/>
      <c r="BL376" s="415"/>
      <c r="BM376" s="415"/>
      <c r="BN376" s="415"/>
    </row>
    <row r="377" spans="1:66">
      <c r="A377" s="418"/>
      <c r="B377" s="419"/>
      <c r="C377" s="415"/>
      <c r="D377" s="415"/>
      <c r="E377" s="415"/>
      <c r="F377" s="415"/>
      <c r="G377" s="415"/>
      <c r="H377" s="415"/>
      <c r="I377" s="415"/>
      <c r="J377" s="415"/>
      <c r="K377" s="415"/>
      <c r="L377" s="415"/>
      <c r="M377" s="415"/>
      <c r="N377" s="415"/>
      <c r="O377" s="415"/>
      <c r="P377" s="415"/>
      <c r="Q377" s="415"/>
      <c r="R377" s="415"/>
      <c r="S377" s="415"/>
      <c r="T377" s="415"/>
      <c r="U377" s="415"/>
      <c r="V377" s="415"/>
      <c r="W377" s="415"/>
      <c r="X377" s="415"/>
      <c r="Y377" s="415"/>
      <c r="Z377" s="415"/>
      <c r="AA377" s="415"/>
      <c r="AB377" s="415"/>
      <c r="AC377" s="415"/>
      <c r="AD377" s="415"/>
      <c r="AE377" s="415"/>
      <c r="AF377" s="415"/>
      <c r="AG377" s="415"/>
      <c r="AH377" s="415"/>
      <c r="AI377" s="415"/>
      <c r="AJ377" s="415"/>
      <c r="AK377" s="415"/>
      <c r="AL377" s="415"/>
      <c r="AM377" s="415"/>
      <c r="AN377" s="415"/>
      <c r="AO377" s="415"/>
      <c r="AP377" s="415"/>
      <c r="AQ377" s="415"/>
      <c r="AR377" s="415"/>
      <c r="AS377" s="415"/>
      <c r="AT377" s="415"/>
      <c r="AU377" s="415"/>
      <c r="AV377" s="415"/>
      <c r="AW377" s="415"/>
      <c r="AX377" s="415"/>
      <c r="AY377" s="415"/>
      <c r="AZ377" s="415"/>
      <c r="BA377" s="415"/>
      <c r="BB377" s="415"/>
      <c r="BC377" s="415"/>
      <c r="BD377" s="415"/>
      <c r="BE377" s="415"/>
      <c r="BF377" s="415"/>
      <c r="BG377" s="415"/>
      <c r="BH377" s="415"/>
      <c r="BI377" s="415"/>
      <c r="BJ377" s="415"/>
      <c r="BK377" s="415"/>
      <c r="BL377" s="415"/>
      <c r="BM377" s="415"/>
      <c r="BN377" s="415"/>
    </row>
    <row r="378" spans="1:66">
      <c r="A378" s="418"/>
      <c r="B378" s="419"/>
      <c r="C378" s="415"/>
      <c r="D378" s="415"/>
      <c r="E378" s="415"/>
      <c r="F378" s="415"/>
      <c r="G378" s="415"/>
      <c r="H378" s="415"/>
      <c r="I378" s="415"/>
      <c r="J378" s="415"/>
      <c r="K378" s="415"/>
      <c r="L378" s="415"/>
      <c r="M378" s="415"/>
      <c r="N378" s="415"/>
      <c r="O378" s="415"/>
      <c r="P378" s="415"/>
      <c r="Q378" s="415"/>
      <c r="R378" s="415"/>
      <c r="S378" s="415"/>
      <c r="T378" s="415"/>
      <c r="U378" s="415"/>
      <c r="V378" s="415"/>
      <c r="W378" s="415"/>
      <c r="X378" s="415"/>
      <c r="Y378" s="415"/>
      <c r="Z378" s="415"/>
      <c r="AA378" s="415"/>
      <c r="AB378" s="415"/>
      <c r="AC378" s="415"/>
      <c r="AD378" s="415"/>
      <c r="AE378" s="415"/>
      <c r="AF378" s="415"/>
      <c r="AG378" s="415"/>
      <c r="AH378" s="415"/>
      <c r="AI378" s="415"/>
      <c r="AJ378" s="415"/>
      <c r="AK378" s="415"/>
      <c r="AL378" s="415"/>
      <c r="AM378" s="415"/>
      <c r="AN378" s="415"/>
      <c r="AO378" s="415"/>
      <c r="AP378" s="415"/>
      <c r="AQ378" s="415"/>
      <c r="AR378" s="415"/>
      <c r="AS378" s="415"/>
      <c r="AT378" s="415"/>
      <c r="AU378" s="415"/>
      <c r="AV378" s="415"/>
      <c r="AW378" s="415"/>
      <c r="AX378" s="415"/>
      <c r="AY378" s="415"/>
      <c r="AZ378" s="415"/>
      <c r="BA378" s="415"/>
      <c r="BB378" s="415"/>
      <c r="BC378" s="415"/>
      <c r="BD378" s="415"/>
      <c r="BE378" s="415"/>
      <c r="BF378" s="415"/>
      <c r="BG378" s="415"/>
      <c r="BH378" s="415"/>
      <c r="BI378" s="415"/>
      <c r="BJ378" s="415"/>
      <c r="BK378" s="415"/>
      <c r="BL378" s="415"/>
      <c r="BM378" s="415"/>
      <c r="BN378" s="415"/>
    </row>
    <row r="379" spans="1:66">
      <c r="A379" s="418"/>
      <c r="B379" s="419"/>
      <c r="C379" s="415"/>
      <c r="D379" s="415"/>
      <c r="E379" s="415"/>
      <c r="F379" s="415"/>
      <c r="G379" s="415"/>
      <c r="H379" s="415"/>
      <c r="I379" s="415"/>
      <c r="J379" s="415"/>
      <c r="K379" s="415"/>
      <c r="L379" s="415"/>
      <c r="M379" s="415"/>
      <c r="N379" s="415"/>
      <c r="O379" s="415"/>
      <c r="P379" s="415"/>
      <c r="Q379" s="415"/>
      <c r="R379" s="415"/>
      <c r="S379" s="415"/>
      <c r="T379" s="415"/>
      <c r="U379" s="415"/>
      <c r="V379" s="415"/>
      <c r="W379" s="415"/>
      <c r="X379" s="415"/>
      <c r="Y379" s="415"/>
      <c r="Z379" s="415"/>
      <c r="AA379" s="415"/>
      <c r="AB379" s="415"/>
      <c r="AC379" s="415"/>
      <c r="AD379" s="415"/>
      <c r="AE379" s="415"/>
      <c r="AF379" s="415"/>
      <c r="AG379" s="415"/>
      <c r="AH379" s="415"/>
      <c r="AI379" s="415"/>
      <c r="AJ379" s="415"/>
      <c r="AK379" s="415"/>
      <c r="AL379" s="415"/>
      <c r="AM379" s="415"/>
      <c r="AN379" s="415"/>
      <c r="AO379" s="415"/>
      <c r="AP379" s="415"/>
      <c r="AQ379" s="415"/>
      <c r="AR379" s="415"/>
      <c r="AS379" s="415"/>
      <c r="AT379" s="415"/>
      <c r="AU379" s="415"/>
      <c r="AV379" s="415"/>
      <c r="AW379" s="415"/>
      <c r="AX379" s="415"/>
      <c r="AY379" s="415"/>
      <c r="AZ379" s="415"/>
      <c r="BA379" s="415"/>
      <c r="BB379" s="415"/>
      <c r="BC379" s="415"/>
      <c r="BD379" s="415"/>
      <c r="BE379" s="415"/>
      <c r="BF379" s="415"/>
      <c r="BG379" s="415"/>
      <c r="BH379" s="415"/>
      <c r="BI379" s="415"/>
      <c r="BJ379" s="415"/>
      <c r="BK379" s="415"/>
      <c r="BL379" s="415"/>
      <c r="BM379" s="415"/>
      <c r="BN379" s="415"/>
    </row>
    <row r="380" spans="1:66">
      <c r="A380" s="418"/>
      <c r="B380" s="419"/>
      <c r="C380" s="415"/>
      <c r="D380" s="415"/>
      <c r="E380" s="415"/>
      <c r="F380" s="415"/>
      <c r="G380" s="415"/>
      <c r="H380" s="415"/>
      <c r="I380" s="415"/>
      <c r="J380" s="415"/>
      <c r="K380" s="415"/>
      <c r="L380" s="415"/>
      <c r="M380" s="415"/>
      <c r="N380" s="415"/>
      <c r="O380" s="415"/>
      <c r="P380" s="415"/>
      <c r="Q380" s="415"/>
      <c r="R380" s="415"/>
      <c r="S380" s="415"/>
      <c r="T380" s="415"/>
      <c r="U380" s="415"/>
      <c r="V380" s="415"/>
      <c r="W380" s="415"/>
      <c r="X380" s="415"/>
      <c r="Y380" s="415"/>
      <c r="Z380" s="415"/>
      <c r="AA380" s="415"/>
      <c r="AB380" s="415"/>
      <c r="AC380" s="415"/>
      <c r="AD380" s="415"/>
      <c r="AE380" s="415"/>
      <c r="AF380" s="415"/>
      <c r="AG380" s="415"/>
      <c r="AH380" s="415"/>
      <c r="AI380" s="415"/>
      <c r="AJ380" s="415"/>
      <c r="AK380" s="415"/>
      <c r="AL380" s="415"/>
      <c r="AM380" s="415"/>
      <c r="AN380" s="415"/>
      <c r="AO380" s="415"/>
      <c r="AP380" s="415"/>
      <c r="AQ380" s="415"/>
      <c r="AR380" s="415"/>
      <c r="AS380" s="415"/>
      <c r="AT380" s="415"/>
      <c r="AU380" s="415"/>
      <c r="AV380" s="415"/>
      <c r="AW380" s="415"/>
      <c r="AX380" s="415"/>
      <c r="AY380" s="415"/>
      <c r="AZ380" s="415"/>
      <c r="BA380" s="415"/>
      <c r="BB380" s="415"/>
      <c r="BC380" s="415"/>
      <c r="BD380" s="415"/>
      <c r="BE380" s="415"/>
      <c r="BF380" s="415"/>
      <c r="BG380" s="415"/>
      <c r="BH380" s="415"/>
      <c r="BI380" s="415"/>
      <c r="BJ380" s="415"/>
      <c r="BK380" s="415"/>
      <c r="BL380" s="415"/>
      <c r="BM380" s="415"/>
      <c r="BN380" s="415"/>
    </row>
    <row r="381" spans="1:66">
      <c r="A381" s="418"/>
      <c r="B381" s="419"/>
      <c r="C381" s="415"/>
      <c r="D381" s="415"/>
      <c r="E381" s="415"/>
      <c r="F381" s="415"/>
      <c r="G381" s="415"/>
      <c r="H381" s="415"/>
      <c r="I381" s="415"/>
      <c r="J381" s="415"/>
      <c r="K381" s="415"/>
      <c r="L381" s="415"/>
      <c r="M381" s="415"/>
      <c r="N381" s="415"/>
      <c r="O381" s="415"/>
      <c r="P381" s="415"/>
      <c r="Q381" s="415"/>
      <c r="R381" s="415"/>
      <c r="S381" s="415"/>
      <c r="T381" s="415"/>
      <c r="U381" s="415"/>
      <c r="V381" s="415"/>
      <c r="W381" s="415"/>
      <c r="X381" s="415"/>
      <c r="Y381" s="415"/>
      <c r="Z381" s="415"/>
      <c r="AA381" s="415"/>
      <c r="AB381" s="415"/>
      <c r="AC381" s="415"/>
      <c r="AD381" s="415"/>
      <c r="AE381" s="415"/>
      <c r="AF381" s="415"/>
      <c r="AG381" s="415"/>
      <c r="AH381" s="415"/>
      <c r="AI381" s="415"/>
      <c r="AJ381" s="415"/>
      <c r="AK381" s="415"/>
      <c r="AL381" s="415"/>
      <c r="AM381" s="415"/>
      <c r="AN381" s="415"/>
      <c r="AO381" s="415"/>
      <c r="AP381" s="415"/>
      <c r="AQ381" s="415"/>
      <c r="AR381" s="415"/>
      <c r="AS381" s="415"/>
      <c r="AT381" s="415"/>
      <c r="AU381" s="415"/>
      <c r="AV381" s="415"/>
      <c r="AW381" s="415"/>
      <c r="AX381" s="415"/>
      <c r="AY381" s="415"/>
      <c r="AZ381" s="415"/>
      <c r="BA381" s="415"/>
      <c r="BB381" s="415"/>
      <c r="BC381" s="415"/>
      <c r="BD381" s="415"/>
      <c r="BE381" s="415"/>
      <c r="BF381" s="415"/>
      <c r="BG381" s="415"/>
      <c r="BH381" s="415"/>
      <c r="BI381" s="415"/>
      <c r="BJ381" s="415"/>
      <c r="BK381" s="415"/>
      <c r="BL381" s="415"/>
      <c r="BM381" s="415"/>
      <c r="BN381" s="415"/>
    </row>
    <row r="382" spans="1:66">
      <c r="A382" s="418"/>
      <c r="B382" s="419"/>
      <c r="C382" s="415"/>
      <c r="D382" s="415"/>
      <c r="E382" s="415"/>
      <c r="F382" s="415"/>
      <c r="G382" s="415"/>
      <c r="H382" s="415"/>
      <c r="I382" s="415"/>
      <c r="J382" s="415"/>
      <c r="K382" s="415"/>
      <c r="L382" s="415"/>
      <c r="M382" s="415"/>
      <c r="N382" s="415"/>
      <c r="O382" s="415"/>
      <c r="P382" s="415"/>
      <c r="Q382" s="415"/>
      <c r="R382" s="415"/>
      <c r="S382" s="415"/>
      <c r="T382" s="415"/>
      <c r="U382" s="415"/>
      <c r="V382" s="415"/>
      <c r="W382" s="415"/>
      <c r="X382" s="415"/>
      <c r="Y382" s="415"/>
      <c r="Z382" s="415"/>
      <c r="AA382" s="415"/>
      <c r="AB382" s="415"/>
      <c r="AC382" s="415"/>
      <c r="AD382" s="415"/>
      <c r="AE382" s="415"/>
      <c r="AF382" s="415"/>
      <c r="AG382" s="415"/>
      <c r="AH382" s="415"/>
      <c r="AI382" s="415"/>
      <c r="AJ382" s="415"/>
      <c r="AK382" s="415"/>
      <c r="AL382" s="415"/>
      <c r="AM382" s="415"/>
      <c r="AN382" s="415"/>
      <c r="AO382" s="415"/>
      <c r="AP382" s="415"/>
      <c r="AQ382" s="415"/>
      <c r="AR382" s="415"/>
      <c r="AS382" s="415"/>
      <c r="AT382" s="415"/>
      <c r="AU382" s="415"/>
      <c r="AV382" s="415"/>
      <c r="AW382" s="415"/>
      <c r="AX382" s="415"/>
      <c r="AY382" s="415"/>
      <c r="AZ382" s="415"/>
      <c r="BA382" s="415"/>
      <c r="BB382" s="415"/>
      <c r="BC382" s="415"/>
      <c r="BD382" s="415"/>
      <c r="BE382" s="415"/>
      <c r="BF382" s="415"/>
      <c r="BG382" s="415"/>
      <c r="BH382" s="415"/>
      <c r="BI382" s="415"/>
      <c r="BJ382" s="415"/>
      <c r="BK382" s="415"/>
      <c r="BL382" s="415"/>
      <c r="BM382" s="415"/>
      <c r="BN382" s="415"/>
    </row>
    <row r="383" spans="1:66">
      <c r="A383" s="418"/>
      <c r="B383" s="419"/>
      <c r="C383" s="415"/>
      <c r="D383" s="415"/>
      <c r="E383" s="415"/>
      <c r="F383" s="415"/>
      <c r="G383" s="415"/>
      <c r="H383" s="415"/>
      <c r="I383" s="415"/>
      <c r="J383" s="415"/>
      <c r="K383" s="415"/>
      <c r="L383" s="415"/>
      <c r="M383" s="415"/>
      <c r="N383" s="415"/>
      <c r="O383" s="415"/>
      <c r="P383" s="415"/>
      <c r="Q383" s="415"/>
      <c r="R383" s="415"/>
      <c r="S383" s="415"/>
      <c r="T383" s="415"/>
      <c r="U383" s="415"/>
      <c r="V383" s="415"/>
      <c r="W383" s="415"/>
      <c r="X383" s="415"/>
      <c r="Y383" s="415"/>
      <c r="Z383" s="415"/>
      <c r="AA383" s="415"/>
      <c r="AB383" s="415"/>
      <c r="AC383" s="415"/>
      <c r="AD383" s="415"/>
      <c r="AE383" s="415"/>
      <c r="AF383" s="415"/>
      <c r="AG383" s="415"/>
      <c r="AH383" s="415"/>
      <c r="AI383" s="415"/>
      <c r="AJ383" s="415"/>
      <c r="AK383" s="415"/>
      <c r="AL383" s="415"/>
      <c r="AM383" s="415"/>
      <c r="AN383" s="415"/>
      <c r="AO383" s="415"/>
      <c r="AP383" s="415"/>
      <c r="AQ383" s="415"/>
      <c r="AR383" s="415"/>
      <c r="AS383" s="415"/>
      <c r="AT383" s="415"/>
      <c r="AU383" s="415"/>
      <c r="AV383" s="415"/>
      <c r="AW383" s="415"/>
      <c r="AX383" s="415"/>
      <c r="AY383" s="415"/>
      <c r="AZ383" s="415"/>
      <c r="BA383" s="415"/>
      <c r="BB383" s="415"/>
      <c r="BC383" s="415"/>
      <c r="BD383" s="415"/>
      <c r="BE383" s="415"/>
      <c r="BF383" s="415"/>
      <c r="BG383" s="415"/>
      <c r="BH383" s="415"/>
      <c r="BI383" s="415"/>
      <c r="BJ383" s="415"/>
      <c r="BK383" s="415"/>
      <c r="BL383" s="415"/>
      <c r="BM383" s="415"/>
      <c r="BN383" s="415"/>
    </row>
    <row r="384" spans="1:66">
      <c r="A384" s="418"/>
      <c r="B384" s="419"/>
      <c r="C384" s="415"/>
      <c r="D384" s="415"/>
      <c r="E384" s="415"/>
      <c r="F384" s="415"/>
      <c r="G384" s="415"/>
      <c r="H384" s="415"/>
      <c r="I384" s="415"/>
      <c r="J384" s="415"/>
      <c r="K384" s="415"/>
      <c r="L384" s="415"/>
      <c r="M384" s="415"/>
      <c r="N384" s="415"/>
      <c r="O384" s="415"/>
      <c r="P384" s="415"/>
      <c r="Q384" s="415"/>
      <c r="R384" s="415"/>
      <c r="S384" s="415"/>
      <c r="T384" s="415"/>
      <c r="U384" s="415"/>
      <c r="V384" s="415"/>
      <c r="W384" s="415"/>
      <c r="X384" s="415"/>
      <c r="Y384" s="415"/>
      <c r="Z384" s="415"/>
      <c r="AA384" s="415"/>
      <c r="AB384" s="415"/>
      <c r="AC384" s="415"/>
      <c r="AD384" s="415"/>
      <c r="AE384" s="415"/>
      <c r="AF384" s="415"/>
      <c r="AG384" s="415"/>
      <c r="AH384" s="415"/>
      <c r="AI384" s="415"/>
      <c r="AJ384" s="415"/>
      <c r="AK384" s="415"/>
      <c r="AL384" s="415"/>
      <c r="AM384" s="415"/>
      <c r="AN384" s="415"/>
      <c r="AO384" s="415"/>
      <c r="AP384" s="415"/>
      <c r="AQ384" s="415"/>
      <c r="AR384" s="415"/>
      <c r="AS384" s="415"/>
      <c r="AT384" s="415"/>
      <c r="AU384" s="415"/>
      <c r="AV384" s="415"/>
      <c r="AW384" s="415"/>
      <c r="AX384" s="415"/>
      <c r="AY384" s="415"/>
      <c r="AZ384" s="415"/>
      <c r="BA384" s="415"/>
      <c r="BB384" s="415"/>
      <c r="BC384" s="415"/>
      <c r="BD384" s="415"/>
      <c r="BE384" s="415"/>
      <c r="BF384" s="415"/>
      <c r="BG384" s="415"/>
      <c r="BH384" s="415"/>
      <c r="BI384" s="415"/>
      <c r="BJ384" s="415"/>
      <c r="BK384" s="415"/>
      <c r="BL384" s="415"/>
      <c r="BM384" s="415"/>
      <c r="BN384" s="415"/>
    </row>
    <row r="385" spans="1:66">
      <c r="A385" s="418"/>
      <c r="B385" s="419"/>
      <c r="C385" s="415"/>
      <c r="D385" s="415"/>
      <c r="E385" s="415"/>
      <c r="F385" s="415"/>
      <c r="G385" s="415"/>
      <c r="H385" s="415"/>
      <c r="I385" s="415"/>
      <c r="J385" s="415"/>
      <c r="K385" s="415"/>
      <c r="L385" s="415"/>
      <c r="M385" s="415"/>
      <c r="N385" s="415"/>
      <c r="O385" s="415"/>
      <c r="P385" s="415"/>
      <c r="Q385" s="415"/>
      <c r="R385" s="415"/>
      <c r="S385" s="415"/>
      <c r="T385" s="415"/>
      <c r="U385" s="415"/>
      <c r="V385" s="415"/>
      <c r="W385" s="415"/>
      <c r="X385" s="415"/>
      <c r="Y385" s="415"/>
      <c r="Z385" s="415"/>
      <c r="AA385" s="415"/>
      <c r="AB385" s="415"/>
      <c r="AC385" s="415"/>
      <c r="AD385" s="415"/>
      <c r="AE385" s="415"/>
      <c r="AF385" s="415"/>
      <c r="AG385" s="415"/>
      <c r="AH385" s="415"/>
      <c r="AI385" s="415"/>
      <c r="AJ385" s="415"/>
      <c r="AK385" s="415"/>
      <c r="AL385" s="415"/>
      <c r="AM385" s="415"/>
      <c r="AN385" s="415"/>
      <c r="AO385" s="415"/>
      <c r="AP385" s="415"/>
      <c r="AQ385" s="415"/>
      <c r="AR385" s="415"/>
      <c r="AS385" s="415"/>
      <c r="AT385" s="415"/>
      <c r="AU385" s="415"/>
      <c r="AV385" s="415"/>
      <c r="AW385" s="415"/>
      <c r="AX385" s="415"/>
      <c r="AY385" s="415"/>
      <c r="AZ385" s="415"/>
      <c r="BA385" s="415"/>
      <c r="BB385" s="415"/>
      <c r="BC385" s="415"/>
      <c r="BD385" s="415"/>
      <c r="BE385" s="415"/>
      <c r="BF385" s="415"/>
      <c r="BG385" s="415"/>
      <c r="BH385" s="415"/>
      <c r="BI385" s="415"/>
      <c r="BJ385" s="415"/>
      <c r="BK385" s="415"/>
      <c r="BL385" s="415"/>
      <c r="BM385" s="415"/>
      <c r="BN385" s="415"/>
    </row>
    <row r="386" spans="1:66">
      <c r="A386" s="418"/>
      <c r="B386" s="419"/>
      <c r="C386" s="415"/>
      <c r="D386" s="415"/>
      <c r="E386" s="415"/>
      <c r="F386" s="415"/>
      <c r="G386" s="415"/>
      <c r="H386" s="415"/>
      <c r="I386" s="415"/>
      <c r="J386" s="415"/>
      <c r="K386" s="415"/>
      <c r="L386" s="415"/>
      <c r="M386" s="415"/>
      <c r="N386" s="415"/>
      <c r="O386" s="415"/>
      <c r="P386" s="415"/>
      <c r="Q386" s="415"/>
      <c r="R386" s="415"/>
      <c r="S386" s="415"/>
      <c r="T386" s="415"/>
      <c r="U386" s="415"/>
      <c r="V386" s="415"/>
      <c r="W386" s="415"/>
      <c r="X386" s="415"/>
      <c r="Y386" s="415"/>
      <c r="Z386" s="415"/>
      <c r="AA386" s="415"/>
      <c r="AB386" s="415"/>
      <c r="AC386" s="415"/>
      <c r="AD386" s="415"/>
      <c r="AE386" s="415"/>
      <c r="AF386" s="415"/>
      <c r="AG386" s="415"/>
      <c r="AH386" s="415"/>
      <c r="AI386" s="415"/>
      <c r="AJ386" s="415"/>
      <c r="AK386" s="415"/>
      <c r="AL386" s="415"/>
      <c r="AM386" s="415"/>
      <c r="AN386" s="415"/>
      <c r="AO386" s="415"/>
      <c r="AP386" s="415"/>
      <c r="AQ386" s="415"/>
      <c r="AR386" s="415"/>
      <c r="AS386" s="415"/>
      <c r="AT386" s="415"/>
      <c r="AU386" s="415"/>
      <c r="AV386" s="415"/>
      <c r="AW386" s="415"/>
      <c r="AX386" s="415"/>
      <c r="AY386" s="415"/>
      <c r="AZ386" s="415"/>
      <c r="BA386" s="415"/>
      <c r="BB386" s="415"/>
      <c r="BC386" s="415"/>
      <c r="BD386" s="415"/>
      <c r="BE386" s="415"/>
      <c r="BF386" s="415"/>
      <c r="BG386" s="415"/>
      <c r="BH386" s="415"/>
      <c r="BI386" s="415"/>
      <c r="BJ386" s="415"/>
      <c r="BK386" s="415"/>
      <c r="BL386" s="415"/>
      <c r="BM386" s="415"/>
      <c r="BN386" s="415"/>
    </row>
    <row r="387" spans="1:66">
      <c r="A387" s="418"/>
      <c r="B387" s="419"/>
      <c r="C387" s="415"/>
      <c r="D387" s="415"/>
      <c r="E387" s="415"/>
      <c r="F387" s="415"/>
      <c r="G387" s="415"/>
      <c r="H387" s="415"/>
      <c r="I387" s="415"/>
      <c r="J387" s="415"/>
      <c r="K387" s="415"/>
      <c r="L387" s="415"/>
      <c r="M387" s="415"/>
      <c r="N387" s="415"/>
      <c r="O387" s="415"/>
      <c r="P387" s="415"/>
      <c r="Q387" s="415"/>
      <c r="R387" s="415"/>
      <c r="S387" s="415"/>
      <c r="T387" s="415"/>
      <c r="U387" s="415"/>
      <c r="V387" s="415"/>
      <c r="W387" s="415"/>
      <c r="X387" s="415"/>
      <c r="Y387" s="415"/>
      <c r="Z387" s="415"/>
      <c r="AA387" s="415"/>
      <c r="AB387" s="415"/>
      <c r="AC387" s="415"/>
      <c r="AD387" s="415"/>
      <c r="AE387" s="415"/>
      <c r="AF387" s="415"/>
      <c r="AG387" s="415"/>
      <c r="AH387" s="415"/>
      <c r="AI387" s="415"/>
      <c r="AJ387" s="415"/>
      <c r="AK387" s="415"/>
      <c r="AL387" s="415"/>
      <c r="AM387" s="415"/>
      <c r="AN387" s="415"/>
      <c r="AO387" s="415"/>
      <c r="AP387" s="415"/>
      <c r="AQ387" s="415"/>
      <c r="AR387" s="415"/>
      <c r="AS387" s="415"/>
      <c r="AT387" s="415"/>
      <c r="AU387" s="415"/>
      <c r="AV387" s="415"/>
      <c r="AW387" s="415"/>
      <c r="AX387" s="415"/>
      <c r="AY387" s="415"/>
      <c r="AZ387" s="415"/>
      <c r="BA387" s="415"/>
      <c r="BB387" s="415"/>
      <c r="BC387" s="415"/>
      <c r="BD387" s="415"/>
      <c r="BE387" s="415"/>
      <c r="BF387" s="415"/>
      <c r="BG387" s="415"/>
      <c r="BH387" s="415"/>
      <c r="BI387" s="415"/>
      <c r="BJ387" s="415"/>
      <c r="BK387" s="415"/>
      <c r="BL387" s="415"/>
      <c r="BM387" s="415"/>
      <c r="BN387" s="415"/>
    </row>
    <row r="388" spans="1:66">
      <c r="A388" s="418"/>
      <c r="B388" s="419"/>
      <c r="C388" s="415"/>
      <c r="D388" s="415"/>
      <c r="E388" s="415"/>
      <c r="F388" s="415"/>
      <c r="G388" s="415"/>
      <c r="H388" s="415"/>
      <c r="I388" s="415"/>
      <c r="J388" s="415"/>
      <c r="K388" s="415"/>
      <c r="L388" s="415"/>
      <c r="M388" s="415"/>
      <c r="N388" s="415"/>
      <c r="O388" s="415"/>
      <c r="P388" s="415"/>
      <c r="Q388" s="415"/>
      <c r="R388" s="415"/>
      <c r="S388" s="415"/>
      <c r="T388" s="415"/>
      <c r="U388" s="415"/>
      <c r="V388" s="415"/>
      <c r="W388" s="415"/>
      <c r="X388" s="415"/>
      <c r="Y388" s="415"/>
      <c r="Z388" s="415"/>
      <c r="AA388" s="415"/>
      <c r="AB388" s="415"/>
      <c r="AC388" s="415"/>
      <c r="AD388" s="415"/>
      <c r="AE388" s="415"/>
      <c r="AF388" s="415"/>
      <c r="AG388" s="415"/>
      <c r="AH388" s="415"/>
      <c r="AI388" s="415"/>
      <c r="AJ388" s="415"/>
      <c r="AK388" s="415"/>
      <c r="AL388" s="415"/>
      <c r="AM388" s="415"/>
      <c r="AN388" s="415"/>
      <c r="AO388" s="415"/>
      <c r="AP388" s="415"/>
      <c r="AQ388" s="415"/>
      <c r="AR388" s="415"/>
      <c r="AS388" s="415"/>
      <c r="AT388" s="415"/>
      <c r="AU388" s="415"/>
      <c r="AV388" s="415"/>
      <c r="AW388" s="415"/>
      <c r="AX388" s="415"/>
      <c r="AY388" s="415"/>
      <c r="AZ388" s="415"/>
      <c r="BA388" s="415"/>
      <c r="BB388" s="415"/>
      <c r="BC388" s="415"/>
      <c r="BD388" s="415"/>
      <c r="BE388" s="415"/>
      <c r="BF388" s="415"/>
      <c r="BG388" s="415"/>
      <c r="BH388" s="415"/>
      <c r="BI388" s="415"/>
      <c r="BJ388" s="415"/>
      <c r="BK388" s="415"/>
      <c r="BL388" s="415"/>
      <c r="BM388" s="415"/>
      <c r="BN388" s="415"/>
    </row>
    <row r="389" spans="1:66">
      <c r="A389" s="418"/>
      <c r="B389" s="419"/>
      <c r="C389" s="415"/>
      <c r="D389" s="415"/>
      <c r="E389" s="415"/>
      <c r="F389" s="415"/>
      <c r="G389" s="415"/>
      <c r="H389" s="415"/>
      <c r="I389" s="415"/>
      <c r="J389" s="415"/>
      <c r="K389" s="415"/>
      <c r="L389" s="415"/>
      <c r="M389" s="415"/>
      <c r="N389" s="415"/>
      <c r="O389" s="415"/>
      <c r="P389" s="415"/>
      <c r="Q389" s="415"/>
      <c r="R389" s="415"/>
      <c r="S389" s="415"/>
      <c r="T389" s="415"/>
      <c r="U389" s="415"/>
      <c r="V389" s="415"/>
      <c r="W389" s="415"/>
      <c r="X389" s="415"/>
      <c r="Y389" s="415"/>
      <c r="Z389" s="415"/>
      <c r="AA389" s="415"/>
      <c r="AB389" s="415"/>
      <c r="AC389" s="415"/>
      <c r="AD389" s="415"/>
      <c r="AE389" s="415"/>
      <c r="AF389" s="415"/>
      <c r="AG389" s="415"/>
      <c r="AH389" s="415"/>
      <c r="AI389" s="415"/>
      <c r="AJ389" s="415"/>
      <c r="AK389" s="415"/>
      <c r="AL389" s="415"/>
      <c r="AM389" s="415"/>
      <c r="AN389" s="415"/>
      <c r="AO389" s="415"/>
      <c r="AP389" s="415"/>
      <c r="AQ389" s="415"/>
      <c r="AR389" s="415"/>
      <c r="AS389" s="415"/>
      <c r="AT389" s="415"/>
      <c r="AU389" s="415"/>
      <c r="AV389" s="415"/>
      <c r="AW389" s="415"/>
      <c r="AX389" s="415"/>
      <c r="AY389" s="415"/>
      <c r="AZ389" s="415"/>
      <c r="BA389" s="415"/>
      <c r="BB389" s="415"/>
      <c r="BC389" s="415"/>
      <c r="BD389" s="415"/>
      <c r="BE389" s="415"/>
      <c r="BF389" s="415"/>
      <c r="BG389" s="415"/>
      <c r="BH389" s="415"/>
      <c r="BI389" s="415"/>
      <c r="BJ389" s="415"/>
      <c r="BK389" s="415"/>
      <c r="BL389" s="415"/>
      <c r="BM389" s="415"/>
      <c r="BN389" s="415"/>
    </row>
    <row r="390" spans="1:66">
      <c r="A390" s="418"/>
      <c r="B390" s="419"/>
      <c r="C390" s="415"/>
      <c r="D390" s="415"/>
      <c r="E390" s="415"/>
      <c r="F390" s="415"/>
      <c r="G390" s="415"/>
      <c r="H390" s="415"/>
      <c r="I390" s="415"/>
      <c r="J390" s="415"/>
      <c r="K390" s="415"/>
      <c r="L390" s="415"/>
      <c r="M390" s="415"/>
      <c r="N390" s="415"/>
      <c r="O390" s="415"/>
      <c r="P390" s="415"/>
      <c r="Q390" s="415"/>
      <c r="R390" s="415"/>
      <c r="S390" s="415"/>
      <c r="T390" s="415"/>
      <c r="U390" s="415"/>
      <c r="V390" s="415"/>
      <c r="W390" s="415"/>
      <c r="X390" s="415"/>
      <c r="Y390" s="415"/>
      <c r="Z390" s="415"/>
      <c r="AA390" s="415"/>
      <c r="AB390" s="415"/>
      <c r="AC390" s="415"/>
      <c r="AD390" s="415"/>
      <c r="AE390" s="415"/>
      <c r="AF390" s="415"/>
      <c r="AG390" s="415"/>
      <c r="AH390" s="415"/>
      <c r="AI390" s="415"/>
      <c r="AJ390" s="415"/>
      <c r="AK390" s="415"/>
      <c r="AL390" s="415"/>
      <c r="AM390" s="415"/>
      <c r="AN390" s="415"/>
      <c r="AO390" s="415"/>
      <c r="AP390" s="415"/>
      <c r="AQ390" s="415"/>
      <c r="AR390" s="415"/>
      <c r="AS390" s="415"/>
      <c r="AT390" s="415"/>
      <c r="AU390" s="415"/>
      <c r="AV390" s="415"/>
      <c r="AW390" s="415"/>
      <c r="AX390" s="415"/>
      <c r="AY390" s="415"/>
      <c r="AZ390" s="415"/>
      <c r="BA390" s="415"/>
      <c r="BB390" s="415"/>
      <c r="BC390" s="415"/>
      <c r="BD390" s="415"/>
      <c r="BE390" s="415"/>
      <c r="BF390" s="415"/>
      <c r="BG390" s="415"/>
      <c r="BH390" s="415"/>
      <c r="BI390" s="415"/>
      <c r="BJ390" s="415"/>
      <c r="BK390" s="415"/>
      <c r="BL390" s="415"/>
      <c r="BM390" s="415"/>
      <c r="BN390" s="415"/>
    </row>
    <row r="391" spans="1:66">
      <c r="A391" s="418"/>
      <c r="B391" s="419"/>
      <c r="C391" s="415"/>
      <c r="D391" s="415"/>
      <c r="E391" s="415"/>
      <c r="F391" s="415"/>
      <c r="G391" s="415"/>
      <c r="H391" s="415"/>
      <c r="I391" s="415"/>
      <c r="J391" s="415"/>
      <c r="K391" s="415"/>
      <c r="L391" s="415"/>
      <c r="M391" s="415"/>
      <c r="N391" s="415"/>
      <c r="O391" s="415"/>
      <c r="P391" s="415"/>
      <c r="Q391" s="415"/>
      <c r="R391" s="415"/>
      <c r="S391" s="415"/>
      <c r="T391" s="415"/>
      <c r="U391" s="415"/>
      <c r="V391" s="415"/>
      <c r="W391" s="415"/>
      <c r="X391" s="415"/>
      <c r="Y391" s="415"/>
      <c r="Z391" s="415"/>
      <c r="AA391" s="415"/>
      <c r="AB391" s="415"/>
      <c r="AC391" s="415"/>
      <c r="AD391" s="415"/>
      <c r="AE391" s="415"/>
      <c r="AF391" s="415"/>
      <c r="AG391" s="415"/>
      <c r="AH391" s="415"/>
      <c r="AI391" s="415"/>
      <c r="AJ391" s="415"/>
      <c r="AK391" s="415"/>
      <c r="AL391" s="415"/>
      <c r="AM391" s="415"/>
      <c r="AN391" s="415"/>
      <c r="AO391" s="415"/>
      <c r="AP391" s="415"/>
      <c r="AQ391" s="415"/>
      <c r="AR391" s="415"/>
      <c r="AS391" s="415"/>
      <c r="AT391" s="415"/>
      <c r="AU391" s="415"/>
      <c r="AV391" s="415"/>
      <c r="AW391" s="415"/>
      <c r="AX391" s="415"/>
      <c r="AY391" s="415"/>
      <c r="AZ391" s="415"/>
      <c r="BA391" s="415"/>
      <c r="BB391" s="415"/>
      <c r="BC391" s="415"/>
      <c r="BD391" s="415"/>
      <c r="BE391" s="415"/>
      <c r="BF391" s="415"/>
      <c r="BG391" s="415"/>
      <c r="BH391" s="415"/>
      <c r="BI391" s="415"/>
      <c r="BJ391" s="415"/>
      <c r="BK391" s="415"/>
      <c r="BL391" s="415"/>
      <c r="BM391" s="415"/>
      <c r="BN391" s="415"/>
    </row>
    <row r="392" spans="1:66">
      <c r="A392" s="418"/>
      <c r="B392" s="419"/>
      <c r="C392" s="415"/>
      <c r="D392" s="415"/>
      <c r="E392" s="415"/>
      <c r="F392" s="415"/>
      <c r="G392" s="415"/>
      <c r="H392" s="415"/>
      <c r="I392" s="415"/>
      <c r="J392" s="415"/>
      <c r="K392" s="415"/>
      <c r="L392" s="415"/>
      <c r="M392" s="415"/>
      <c r="N392" s="415"/>
      <c r="O392" s="415"/>
      <c r="P392" s="415"/>
      <c r="Q392" s="415"/>
      <c r="R392" s="415"/>
      <c r="S392" s="415"/>
      <c r="T392" s="415"/>
      <c r="U392" s="415"/>
      <c r="V392" s="415"/>
      <c r="W392" s="415"/>
      <c r="X392" s="415"/>
      <c r="Y392" s="415"/>
      <c r="Z392" s="415"/>
      <c r="AA392" s="415"/>
      <c r="AB392" s="415"/>
      <c r="AC392" s="415"/>
      <c r="AD392" s="415"/>
      <c r="AE392" s="415"/>
      <c r="AF392" s="415"/>
      <c r="AG392" s="415"/>
      <c r="AH392" s="415"/>
      <c r="AI392" s="415"/>
      <c r="AJ392" s="415"/>
      <c r="AK392" s="415"/>
      <c r="AL392" s="415"/>
      <c r="AM392" s="415"/>
      <c r="AN392" s="415"/>
      <c r="AO392" s="415"/>
      <c r="AP392" s="415"/>
      <c r="AQ392" s="415"/>
      <c r="AR392" s="415"/>
      <c r="AS392" s="415"/>
      <c r="AT392" s="415"/>
      <c r="AU392" s="415"/>
      <c r="AV392" s="415"/>
      <c r="AW392" s="415"/>
      <c r="AX392" s="415"/>
      <c r="AY392" s="415"/>
      <c r="AZ392" s="415"/>
      <c r="BA392" s="415"/>
      <c r="BB392" s="415"/>
      <c r="BC392" s="415"/>
      <c r="BD392" s="415"/>
      <c r="BE392" s="415"/>
      <c r="BF392" s="415"/>
      <c r="BG392" s="415"/>
      <c r="BH392" s="415"/>
      <c r="BI392" s="415"/>
      <c r="BJ392" s="415"/>
      <c r="BK392" s="415"/>
      <c r="BL392" s="415"/>
      <c r="BM392" s="415"/>
      <c r="BN392" s="415"/>
    </row>
    <row r="393" spans="1:66">
      <c r="A393" s="418"/>
      <c r="B393" s="419"/>
      <c r="C393" s="415"/>
      <c r="D393" s="415"/>
      <c r="E393" s="415"/>
      <c r="F393" s="415"/>
      <c r="G393" s="415"/>
      <c r="H393" s="415"/>
      <c r="I393" s="415"/>
      <c r="J393" s="415"/>
      <c r="K393" s="415"/>
      <c r="L393" s="415"/>
      <c r="M393" s="415"/>
      <c r="N393" s="415"/>
      <c r="O393" s="415"/>
      <c r="P393" s="415"/>
      <c r="Q393" s="415"/>
      <c r="R393" s="415"/>
      <c r="S393" s="415"/>
      <c r="T393" s="415"/>
      <c r="U393" s="415"/>
      <c r="V393" s="415"/>
      <c r="W393" s="415"/>
      <c r="X393" s="415"/>
      <c r="Y393" s="415"/>
      <c r="Z393" s="415"/>
      <c r="AA393" s="415"/>
      <c r="AB393" s="415"/>
      <c r="AC393" s="415"/>
      <c r="AD393" s="415"/>
      <c r="AE393" s="415"/>
      <c r="AF393" s="415"/>
      <c r="AG393" s="415"/>
      <c r="AH393" s="415"/>
      <c r="AI393" s="415"/>
      <c r="AJ393" s="415"/>
      <c r="AK393" s="415"/>
      <c r="AL393" s="415"/>
      <c r="AM393" s="415"/>
      <c r="AN393" s="415"/>
      <c r="AO393" s="415"/>
      <c r="AP393" s="415"/>
      <c r="AQ393" s="415"/>
      <c r="AR393" s="415"/>
      <c r="AS393" s="415"/>
      <c r="AT393" s="415"/>
      <c r="AU393" s="415"/>
      <c r="AV393" s="415"/>
      <c r="AW393" s="415"/>
      <c r="AX393" s="415"/>
      <c r="AY393" s="415"/>
      <c r="AZ393" s="415"/>
      <c r="BA393" s="415"/>
      <c r="BB393" s="415"/>
      <c r="BC393" s="415"/>
      <c r="BD393" s="415"/>
      <c r="BE393" s="415"/>
      <c r="BF393" s="415"/>
      <c r="BG393" s="415"/>
      <c r="BH393" s="415"/>
      <c r="BI393" s="415"/>
      <c r="BJ393" s="415"/>
      <c r="BK393" s="415"/>
      <c r="BL393" s="415"/>
      <c r="BM393" s="415"/>
      <c r="BN393" s="415"/>
    </row>
    <row r="394" spans="1:66">
      <c r="A394" s="418"/>
      <c r="B394" s="419"/>
      <c r="C394" s="415"/>
      <c r="D394" s="415"/>
      <c r="E394" s="415"/>
      <c r="F394" s="415"/>
      <c r="G394" s="415"/>
      <c r="H394" s="415"/>
      <c r="I394" s="415"/>
      <c r="J394" s="415"/>
      <c r="K394" s="415"/>
      <c r="L394" s="415"/>
      <c r="M394" s="415"/>
      <c r="N394" s="415"/>
      <c r="O394" s="415"/>
      <c r="P394" s="415"/>
      <c r="Q394" s="415"/>
      <c r="R394" s="415"/>
      <c r="S394" s="415"/>
      <c r="T394" s="415"/>
      <c r="U394" s="415"/>
      <c r="V394" s="415"/>
      <c r="W394" s="415"/>
      <c r="X394" s="415"/>
      <c r="Y394" s="415"/>
      <c r="Z394" s="415"/>
      <c r="AA394" s="415"/>
      <c r="AB394" s="415"/>
      <c r="AC394" s="415"/>
      <c r="AD394" s="415"/>
      <c r="AE394" s="415"/>
      <c r="AF394" s="415"/>
      <c r="AG394" s="415"/>
      <c r="AH394" s="415"/>
      <c r="AI394" s="415"/>
      <c r="AJ394" s="415"/>
      <c r="AK394" s="415"/>
      <c r="AL394" s="415"/>
      <c r="AM394" s="415"/>
      <c r="AN394" s="415"/>
      <c r="AO394" s="415"/>
      <c r="AP394" s="415"/>
      <c r="AQ394" s="415"/>
      <c r="AR394" s="415"/>
      <c r="AS394" s="415"/>
      <c r="AT394" s="415"/>
      <c r="AU394" s="415"/>
      <c r="AV394" s="415"/>
      <c r="AW394" s="415"/>
      <c r="AX394" s="415"/>
      <c r="AY394" s="415"/>
      <c r="AZ394" s="415"/>
      <c r="BA394" s="415"/>
      <c r="BB394" s="415"/>
      <c r="BC394" s="415"/>
      <c r="BD394" s="415"/>
      <c r="BE394" s="415"/>
      <c r="BF394" s="415"/>
      <c r="BG394" s="415"/>
      <c r="BH394" s="415"/>
      <c r="BI394" s="415"/>
      <c r="BJ394" s="415"/>
      <c r="BK394" s="415"/>
      <c r="BL394" s="415"/>
      <c r="BM394" s="415"/>
      <c r="BN394" s="415"/>
    </row>
    <row r="395" spans="1:66">
      <c r="A395" s="418"/>
      <c r="B395" s="419"/>
      <c r="C395" s="415"/>
      <c r="D395" s="415"/>
      <c r="E395" s="415"/>
      <c r="F395" s="415"/>
      <c r="G395" s="415"/>
      <c r="H395" s="415"/>
      <c r="I395" s="415"/>
      <c r="J395" s="415"/>
      <c r="K395" s="415"/>
      <c r="L395" s="415"/>
      <c r="M395" s="415"/>
      <c r="N395" s="415"/>
      <c r="O395" s="415"/>
      <c r="P395" s="415"/>
      <c r="Q395" s="415"/>
      <c r="R395" s="415"/>
      <c r="S395" s="415"/>
      <c r="T395" s="415"/>
      <c r="U395" s="415"/>
      <c r="V395" s="415"/>
      <c r="W395" s="415"/>
      <c r="X395" s="415"/>
      <c r="Y395" s="415"/>
      <c r="Z395" s="415"/>
      <c r="AA395" s="415"/>
      <c r="AB395" s="415"/>
      <c r="AC395" s="415"/>
      <c r="AD395" s="415"/>
      <c r="AE395" s="415"/>
      <c r="AF395" s="415"/>
      <c r="AG395" s="415"/>
      <c r="AH395" s="415"/>
      <c r="AI395" s="415"/>
      <c r="AJ395" s="415"/>
      <c r="AK395" s="415"/>
      <c r="AL395" s="415"/>
      <c r="AM395" s="415"/>
      <c r="AN395" s="415"/>
      <c r="AO395" s="415"/>
      <c r="AP395" s="415"/>
      <c r="AQ395" s="415"/>
      <c r="AR395" s="415"/>
      <c r="AS395" s="415"/>
      <c r="AT395" s="415"/>
      <c r="AU395" s="415"/>
      <c r="AV395" s="415"/>
      <c r="AW395" s="415"/>
      <c r="AX395" s="415"/>
      <c r="AY395" s="415"/>
      <c r="AZ395" s="415"/>
      <c r="BA395" s="415"/>
      <c r="BB395" s="415"/>
      <c r="BC395" s="415"/>
      <c r="BD395" s="415"/>
      <c r="BE395" s="415"/>
      <c r="BF395" s="415"/>
      <c r="BG395" s="415"/>
      <c r="BH395" s="415"/>
      <c r="BI395" s="415"/>
      <c r="BJ395" s="415"/>
      <c r="BK395" s="415"/>
      <c r="BL395" s="415"/>
      <c r="BM395" s="415"/>
      <c r="BN395" s="415"/>
    </row>
    <row r="396" spans="1:66">
      <c r="A396" s="418"/>
      <c r="B396" s="419"/>
      <c r="C396" s="415"/>
      <c r="D396" s="415"/>
      <c r="E396" s="415"/>
      <c r="F396" s="415"/>
      <c r="G396" s="415"/>
      <c r="H396" s="415"/>
      <c r="I396" s="415"/>
      <c r="J396" s="415"/>
      <c r="K396" s="415"/>
      <c r="L396" s="415"/>
      <c r="M396" s="415"/>
      <c r="N396" s="415"/>
      <c r="O396" s="415"/>
      <c r="P396" s="415"/>
      <c r="Q396" s="415"/>
      <c r="R396" s="415"/>
      <c r="S396" s="415"/>
      <c r="T396" s="415"/>
      <c r="U396" s="415"/>
      <c r="V396" s="415"/>
      <c r="W396" s="415"/>
      <c r="X396" s="415"/>
      <c r="Y396" s="415"/>
      <c r="Z396" s="415"/>
      <c r="AA396" s="415"/>
      <c r="AB396" s="415"/>
      <c r="AC396" s="415"/>
      <c r="AD396" s="415"/>
      <c r="AE396" s="415"/>
      <c r="AF396" s="415"/>
      <c r="AG396" s="415"/>
      <c r="AH396" s="415"/>
      <c r="AI396" s="415"/>
      <c r="AJ396" s="415"/>
      <c r="AK396" s="415"/>
      <c r="AL396" s="415"/>
      <c r="AM396" s="415"/>
      <c r="AN396" s="415"/>
      <c r="AO396" s="415"/>
      <c r="AP396" s="415"/>
      <c r="AQ396" s="415"/>
      <c r="AR396" s="415"/>
      <c r="AS396" s="415"/>
      <c r="AT396" s="415"/>
      <c r="AU396" s="415"/>
      <c r="AV396" s="415"/>
      <c r="AW396" s="415"/>
      <c r="AX396" s="415"/>
      <c r="AY396" s="415"/>
      <c r="AZ396" s="415"/>
      <c r="BA396" s="415"/>
      <c r="BB396" s="415"/>
      <c r="BC396" s="415"/>
      <c r="BD396" s="415"/>
      <c r="BE396" s="415"/>
      <c r="BF396" s="415"/>
      <c r="BG396" s="415"/>
      <c r="BH396" s="415"/>
      <c r="BI396" s="415"/>
      <c r="BJ396" s="415"/>
      <c r="BK396" s="415"/>
      <c r="BL396" s="415"/>
      <c r="BM396" s="415"/>
      <c r="BN396" s="415"/>
    </row>
    <row r="397" spans="1:66">
      <c r="A397" s="418"/>
      <c r="B397" s="419"/>
      <c r="C397" s="415"/>
      <c r="D397" s="415"/>
      <c r="E397" s="415"/>
      <c r="F397" s="415"/>
      <c r="G397" s="415"/>
      <c r="H397" s="415"/>
      <c r="I397" s="415"/>
      <c r="J397" s="415"/>
      <c r="K397" s="415"/>
      <c r="L397" s="415"/>
      <c r="M397" s="415"/>
      <c r="N397" s="415"/>
      <c r="O397" s="415"/>
      <c r="P397" s="415"/>
      <c r="Q397" s="415"/>
      <c r="R397" s="415"/>
      <c r="S397" s="415"/>
      <c r="T397" s="415"/>
      <c r="U397" s="415"/>
      <c r="V397" s="415"/>
      <c r="W397" s="415"/>
      <c r="X397" s="415"/>
      <c r="Y397" s="415"/>
      <c r="Z397" s="415"/>
      <c r="AA397" s="415"/>
      <c r="AB397" s="415"/>
      <c r="AC397" s="415"/>
      <c r="AD397" s="415"/>
      <c r="AE397" s="415"/>
      <c r="AF397" s="415"/>
      <c r="AG397" s="415"/>
      <c r="AH397" s="415"/>
      <c r="AI397" s="415"/>
      <c r="AJ397" s="415"/>
      <c r="AK397" s="415"/>
      <c r="AL397" s="415"/>
      <c r="AM397" s="415"/>
      <c r="AN397" s="415"/>
      <c r="AO397" s="415"/>
      <c r="AP397" s="415"/>
      <c r="AQ397" s="415"/>
      <c r="AR397" s="415"/>
      <c r="AS397" s="415"/>
      <c r="AT397" s="415"/>
      <c r="AU397" s="415"/>
      <c r="AV397" s="415"/>
      <c r="AW397" s="415"/>
      <c r="AX397" s="415"/>
      <c r="AY397" s="415"/>
      <c r="AZ397" s="415"/>
      <c r="BA397" s="415"/>
      <c r="BB397" s="415"/>
      <c r="BC397" s="415"/>
      <c r="BD397" s="415"/>
      <c r="BE397" s="415"/>
      <c r="BF397" s="415"/>
      <c r="BG397" s="415"/>
      <c r="BH397" s="415"/>
      <c r="BI397" s="415"/>
      <c r="BJ397" s="415"/>
      <c r="BK397" s="415"/>
      <c r="BL397" s="415"/>
      <c r="BM397" s="415"/>
      <c r="BN397" s="415"/>
    </row>
    <row r="398" spans="1:66">
      <c r="A398" s="418"/>
      <c r="B398" s="419"/>
      <c r="C398" s="415"/>
      <c r="D398" s="415"/>
      <c r="E398" s="415"/>
      <c r="F398" s="415"/>
      <c r="G398" s="415"/>
      <c r="H398" s="415"/>
      <c r="I398" s="415"/>
      <c r="J398" s="415"/>
      <c r="K398" s="415"/>
      <c r="L398" s="415"/>
      <c r="M398" s="415"/>
      <c r="N398" s="415"/>
      <c r="O398" s="415"/>
      <c r="P398" s="415"/>
      <c r="Q398" s="415"/>
      <c r="R398" s="415"/>
      <c r="S398" s="415"/>
      <c r="T398" s="415"/>
      <c r="U398" s="415"/>
      <c r="V398" s="415"/>
      <c r="W398" s="415"/>
      <c r="X398" s="415"/>
      <c r="Y398" s="415"/>
      <c r="Z398" s="415"/>
      <c r="AA398" s="415"/>
      <c r="AB398" s="415"/>
      <c r="AC398" s="415"/>
      <c r="AD398" s="415"/>
      <c r="AE398" s="415"/>
      <c r="AF398" s="415"/>
      <c r="AG398" s="415"/>
      <c r="AH398" s="415"/>
      <c r="AI398" s="415"/>
      <c r="AJ398" s="415"/>
      <c r="AK398" s="415"/>
      <c r="AL398" s="415"/>
      <c r="AM398" s="415"/>
      <c r="AN398" s="415"/>
      <c r="AO398" s="415"/>
      <c r="AP398" s="415"/>
      <c r="AQ398" s="415"/>
      <c r="AR398" s="415"/>
      <c r="AS398" s="415"/>
      <c r="AT398" s="415"/>
      <c r="AU398" s="415"/>
      <c r="AV398" s="415"/>
      <c r="AW398" s="415"/>
      <c r="AX398" s="415"/>
      <c r="AY398" s="415"/>
      <c r="AZ398" s="415"/>
      <c r="BA398" s="415"/>
      <c r="BB398" s="415"/>
      <c r="BC398" s="415"/>
      <c r="BD398" s="415"/>
      <c r="BE398" s="415"/>
      <c r="BF398" s="415"/>
      <c r="BG398" s="415"/>
      <c r="BH398" s="415"/>
      <c r="BI398" s="415"/>
      <c r="BJ398" s="415"/>
      <c r="BK398" s="415"/>
      <c r="BL398" s="415"/>
      <c r="BM398" s="415"/>
      <c r="BN398" s="415"/>
    </row>
    <row r="399" spans="1:66">
      <c r="A399" s="418"/>
      <c r="B399" s="419"/>
      <c r="C399" s="415"/>
      <c r="D399" s="415"/>
      <c r="E399" s="415"/>
      <c r="F399" s="415"/>
      <c r="G399" s="415"/>
      <c r="H399" s="415"/>
      <c r="I399" s="415"/>
      <c r="J399" s="415"/>
      <c r="K399" s="415"/>
      <c r="L399" s="415"/>
      <c r="M399" s="415"/>
      <c r="N399" s="415"/>
      <c r="O399" s="415"/>
      <c r="P399" s="415"/>
      <c r="Q399" s="415"/>
      <c r="R399" s="415"/>
      <c r="S399" s="415"/>
      <c r="T399" s="415"/>
      <c r="U399" s="415"/>
      <c r="V399" s="415"/>
      <c r="W399" s="415"/>
      <c r="X399" s="415"/>
      <c r="Y399" s="415"/>
      <c r="Z399" s="415"/>
      <c r="AA399" s="415"/>
      <c r="AB399" s="415"/>
      <c r="AC399" s="415"/>
      <c r="AD399" s="415"/>
      <c r="AE399" s="415"/>
      <c r="AF399" s="415"/>
      <c r="AG399" s="415"/>
      <c r="AH399" s="415"/>
      <c r="AI399" s="415"/>
      <c r="AJ399" s="415"/>
      <c r="AK399" s="415"/>
      <c r="AL399" s="415"/>
      <c r="AM399" s="415"/>
      <c r="AN399" s="415"/>
      <c r="AO399" s="415"/>
      <c r="AP399" s="415"/>
      <c r="AQ399" s="415"/>
      <c r="AR399" s="415"/>
      <c r="AS399" s="415"/>
      <c r="AT399" s="415"/>
      <c r="AU399" s="415"/>
      <c r="AV399" s="415"/>
      <c r="AW399" s="415"/>
      <c r="AX399" s="415"/>
      <c r="AY399" s="415"/>
      <c r="AZ399" s="415"/>
      <c r="BA399" s="415"/>
      <c r="BB399" s="415"/>
      <c r="BC399" s="415"/>
      <c r="BD399" s="415"/>
      <c r="BE399" s="415"/>
      <c r="BF399" s="415"/>
      <c r="BG399" s="415"/>
      <c r="BH399" s="415"/>
      <c r="BI399" s="415"/>
      <c r="BJ399" s="415"/>
      <c r="BK399" s="415"/>
      <c r="BL399" s="415"/>
      <c r="BM399" s="415"/>
      <c r="BN399" s="415"/>
    </row>
    <row r="400" spans="1:66">
      <c r="A400" s="418"/>
      <c r="B400" s="419"/>
      <c r="C400" s="415"/>
      <c r="D400" s="415"/>
      <c r="E400" s="415"/>
      <c r="F400" s="415"/>
      <c r="G400" s="415"/>
      <c r="H400" s="415"/>
      <c r="I400" s="415"/>
      <c r="J400" s="415"/>
      <c r="K400" s="415"/>
      <c r="L400" s="415"/>
      <c r="M400" s="415"/>
      <c r="N400" s="415"/>
      <c r="O400" s="415"/>
      <c r="P400" s="415"/>
      <c r="Q400" s="415"/>
      <c r="R400" s="415"/>
      <c r="S400" s="415"/>
      <c r="T400" s="415"/>
      <c r="U400" s="415"/>
      <c r="V400" s="415"/>
      <c r="W400" s="415"/>
      <c r="X400" s="415"/>
      <c r="Y400" s="415"/>
      <c r="Z400" s="415"/>
      <c r="AA400" s="415"/>
      <c r="AB400" s="415"/>
      <c r="AC400" s="415"/>
      <c r="AD400" s="415"/>
      <c r="AE400" s="415"/>
      <c r="AF400" s="415"/>
      <c r="AG400" s="415"/>
      <c r="AH400" s="415"/>
      <c r="AI400" s="415"/>
      <c r="AJ400" s="415"/>
      <c r="AK400" s="415"/>
      <c r="AL400" s="415"/>
      <c r="AM400" s="415"/>
      <c r="AN400" s="415"/>
      <c r="AO400" s="415"/>
      <c r="AP400" s="415"/>
      <c r="AQ400" s="415"/>
      <c r="AR400" s="415"/>
      <c r="AS400" s="415"/>
      <c r="AT400" s="415"/>
      <c r="AU400" s="415"/>
      <c r="AV400" s="415"/>
      <c r="AW400" s="415"/>
      <c r="AX400" s="415"/>
      <c r="AY400" s="415"/>
      <c r="AZ400" s="415"/>
      <c r="BA400" s="415"/>
      <c r="BB400" s="415"/>
      <c r="BC400" s="415"/>
      <c r="BD400" s="415"/>
      <c r="BE400" s="415"/>
      <c r="BF400" s="415"/>
      <c r="BG400" s="415"/>
      <c r="BH400" s="415"/>
      <c r="BI400" s="415"/>
      <c r="BJ400" s="415"/>
      <c r="BK400" s="415"/>
      <c r="BL400" s="415"/>
      <c r="BM400" s="415"/>
      <c r="BN400" s="415"/>
    </row>
    <row r="401" spans="1:66">
      <c r="A401" s="418"/>
      <c r="B401" s="419"/>
      <c r="C401" s="415"/>
      <c r="D401" s="415"/>
      <c r="E401" s="415"/>
      <c r="F401" s="415"/>
      <c r="G401" s="415"/>
      <c r="H401" s="415"/>
      <c r="I401" s="415"/>
      <c r="J401" s="415"/>
      <c r="K401" s="415"/>
      <c r="L401" s="415"/>
      <c r="M401" s="415"/>
      <c r="N401" s="415"/>
      <c r="O401" s="415"/>
      <c r="P401" s="415"/>
      <c r="Q401" s="415"/>
      <c r="R401" s="415"/>
      <c r="S401" s="415"/>
      <c r="T401" s="415"/>
      <c r="U401" s="415"/>
      <c r="V401" s="415"/>
      <c r="W401" s="415"/>
      <c r="X401" s="415"/>
      <c r="Y401" s="415"/>
      <c r="Z401" s="415"/>
      <c r="AA401" s="415"/>
      <c r="AB401" s="415"/>
      <c r="AC401" s="415"/>
      <c r="AD401" s="415"/>
      <c r="AE401" s="415"/>
      <c r="AF401" s="415"/>
      <c r="AG401" s="415"/>
      <c r="AH401" s="415"/>
      <c r="AI401" s="415"/>
      <c r="AJ401" s="415"/>
      <c r="AK401" s="415"/>
      <c r="AL401" s="415"/>
      <c r="AM401" s="415"/>
      <c r="AN401" s="415"/>
      <c r="AO401" s="415"/>
      <c r="AP401" s="415"/>
      <c r="AQ401" s="415"/>
      <c r="AR401" s="415"/>
      <c r="AS401" s="415"/>
      <c r="AT401" s="415"/>
      <c r="AU401" s="415"/>
      <c r="AV401" s="415"/>
      <c r="AW401" s="415"/>
      <c r="AX401" s="415"/>
      <c r="AY401" s="415"/>
      <c r="AZ401" s="415"/>
      <c r="BA401" s="415"/>
      <c r="BB401" s="415"/>
      <c r="BC401" s="415"/>
      <c r="BD401" s="415"/>
      <c r="BE401" s="415"/>
      <c r="BF401" s="415"/>
      <c r="BG401" s="415"/>
      <c r="BH401" s="415"/>
      <c r="BI401" s="415"/>
      <c r="BJ401" s="415"/>
      <c r="BK401" s="415"/>
      <c r="BL401" s="415"/>
      <c r="BM401" s="415"/>
      <c r="BN401" s="415"/>
    </row>
    <row r="402" spans="1:66">
      <c r="A402" s="418"/>
      <c r="B402" s="419"/>
      <c r="C402" s="415"/>
      <c r="D402" s="415"/>
      <c r="E402" s="415"/>
      <c r="F402" s="415"/>
      <c r="G402" s="415"/>
      <c r="H402" s="415"/>
      <c r="I402" s="415"/>
      <c r="J402" s="415"/>
      <c r="K402" s="415"/>
      <c r="L402" s="415"/>
      <c r="M402" s="415"/>
      <c r="N402" s="415"/>
      <c r="O402" s="415"/>
      <c r="P402" s="415"/>
      <c r="Q402" s="415"/>
      <c r="R402" s="415"/>
      <c r="S402" s="415"/>
      <c r="T402" s="415"/>
      <c r="U402" s="415"/>
      <c r="V402" s="415"/>
      <c r="W402" s="415"/>
      <c r="X402" s="415"/>
      <c r="Y402" s="415"/>
      <c r="Z402" s="415"/>
      <c r="AA402" s="415"/>
      <c r="AB402" s="415"/>
      <c r="AC402" s="415"/>
      <c r="AD402" s="415"/>
      <c r="AE402" s="415"/>
      <c r="AF402" s="415"/>
      <c r="AG402" s="415"/>
      <c r="AH402" s="415"/>
      <c r="AI402" s="415"/>
      <c r="AJ402" s="415"/>
      <c r="AK402" s="415"/>
      <c r="AL402" s="415"/>
      <c r="AM402" s="415"/>
      <c r="AN402" s="415"/>
      <c r="AO402" s="415"/>
      <c r="AP402" s="415"/>
      <c r="AQ402" s="415"/>
      <c r="AR402" s="415"/>
      <c r="AS402" s="415"/>
      <c r="AT402" s="415"/>
      <c r="AU402" s="415"/>
      <c r="AV402" s="415"/>
      <c r="AW402" s="415"/>
      <c r="AX402" s="415"/>
      <c r="AY402" s="415"/>
      <c r="AZ402" s="415"/>
      <c r="BA402" s="415"/>
      <c r="BB402" s="415"/>
      <c r="BC402" s="415"/>
      <c r="BD402" s="415"/>
      <c r="BE402" s="415"/>
      <c r="BF402" s="415"/>
      <c r="BG402" s="415"/>
      <c r="BH402" s="415"/>
      <c r="BI402" s="415"/>
      <c r="BJ402" s="415"/>
      <c r="BK402" s="415"/>
      <c r="BL402" s="415"/>
      <c r="BM402" s="415"/>
      <c r="BN402" s="415"/>
    </row>
    <row r="403" spans="1:66">
      <c r="A403" s="418"/>
      <c r="B403" s="419"/>
      <c r="C403" s="415"/>
      <c r="D403" s="415"/>
      <c r="E403" s="415"/>
      <c r="F403" s="415"/>
      <c r="G403" s="415"/>
      <c r="H403" s="415"/>
      <c r="I403" s="415"/>
      <c r="J403" s="415"/>
      <c r="K403" s="415"/>
      <c r="L403" s="415"/>
      <c r="M403" s="415"/>
      <c r="N403" s="415"/>
      <c r="O403" s="415"/>
      <c r="P403" s="415"/>
      <c r="Q403" s="415"/>
      <c r="R403" s="415"/>
      <c r="S403" s="415"/>
      <c r="T403" s="415"/>
      <c r="U403" s="415"/>
      <c r="V403" s="415"/>
      <c r="W403" s="415"/>
      <c r="X403" s="415"/>
      <c r="Y403" s="415"/>
      <c r="Z403" s="415"/>
      <c r="AA403" s="415"/>
      <c r="AB403" s="415"/>
      <c r="AC403" s="415"/>
      <c r="AD403" s="415"/>
      <c r="AE403" s="415"/>
      <c r="AF403" s="415"/>
      <c r="AG403" s="415"/>
      <c r="AH403" s="415"/>
      <c r="AI403" s="415"/>
      <c r="AJ403" s="415"/>
      <c r="AK403" s="415"/>
      <c r="AL403" s="415"/>
      <c r="AM403" s="415"/>
      <c r="AN403" s="415"/>
      <c r="AO403" s="415"/>
      <c r="AP403" s="415"/>
      <c r="AQ403" s="415"/>
      <c r="AR403" s="415"/>
      <c r="AS403" s="415"/>
      <c r="AT403" s="415"/>
      <c r="AU403" s="415"/>
      <c r="AV403" s="415"/>
      <c r="AW403" s="415"/>
      <c r="AX403" s="415"/>
      <c r="AY403" s="415"/>
      <c r="AZ403" s="415"/>
      <c r="BA403" s="415"/>
      <c r="BB403" s="415"/>
      <c r="BC403" s="415"/>
      <c r="BD403" s="415"/>
      <c r="BE403" s="415"/>
      <c r="BF403" s="415"/>
      <c r="BG403" s="415"/>
      <c r="BH403" s="415"/>
      <c r="BI403" s="415"/>
      <c r="BJ403" s="415"/>
      <c r="BK403" s="415"/>
      <c r="BL403" s="415"/>
      <c r="BM403" s="415"/>
      <c r="BN403" s="415"/>
    </row>
    <row r="404" spans="1:66">
      <c r="A404" s="418"/>
      <c r="B404" s="419"/>
      <c r="C404" s="415"/>
      <c r="D404" s="415"/>
      <c r="E404" s="415"/>
      <c r="F404" s="415"/>
      <c r="G404" s="415"/>
      <c r="H404" s="415"/>
      <c r="I404" s="415"/>
      <c r="J404" s="415"/>
      <c r="K404" s="415"/>
      <c r="L404" s="415"/>
      <c r="M404" s="415"/>
      <c r="N404" s="415"/>
      <c r="O404" s="415"/>
      <c r="P404" s="415"/>
      <c r="Q404" s="415"/>
      <c r="R404" s="415"/>
      <c r="S404" s="415"/>
      <c r="T404" s="415"/>
      <c r="U404" s="415"/>
      <c r="V404" s="415"/>
      <c r="W404" s="415"/>
      <c r="X404" s="415"/>
      <c r="Y404" s="415"/>
      <c r="Z404" s="415"/>
      <c r="AA404" s="415"/>
      <c r="AB404" s="415"/>
      <c r="AC404" s="415"/>
      <c r="AD404" s="415"/>
      <c r="AE404" s="415"/>
      <c r="AF404" s="415"/>
      <c r="AG404" s="415"/>
      <c r="AH404" s="415"/>
      <c r="AI404" s="415"/>
      <c r="AJ404" s="415"/>
      <c r="AK404" s="415"/>
      <c r="AL404" s="415"/>
      <c r="AM404" s="415"/>
      <c r="AN404" s="415"/>
      <c r="AO404" s="415"/>
      <c r="AP404" s="415"/>
      <c r="AQ404" s="415"/>
      <c r="AR404" s="415"/>
      <c r="AS404" s="415"/>
      <c r="AT404" s="415"/>
      <c r="AU404" s="415"/>
      <c r="AV404" s="415"/>
      <c r="AW404" s="415"/>
      <c r="AX404" s="415"/>
      <c r="AY404" s="415"/>
      <c r="AZ404" s="415"/>
      <c r="BA404" s="415"/>
      <c r="BB404" s="415"/>
      <c r="BC404" s="415"/>
      <c r="BD404" s="415"/>
      <c r="BE404" s="415"/>
      <c r="BF404" s="415"/>
      <c r="BG404" s="415"/>
      <c r="BH404" s="415"/>
      <c r="BI404" s="415"/>
      <c r="BJ404" s="415"/>
      <c r="BK404" s="415"/>
      <c r="BL404" s="415"/>
      <c r="BM404" s="415"/>
      <c r="BN404" s="415"/>
    </row>
    <row r="405" spans="1:66">
      <c r="A405" s="418"/>
      <c r="B405" s="419"/>
      <c r="C405" s="415"/>
      <c r="D405" s="415"/>
      <c r="E405" s="415"/>
      <c r="F405" s="415"/>
      <c r="G405" s="415"/>
      <c r="H405" s="415"/>
      <c r="I405" s="415"/>
      <c r="J405" s="415"/>
      <c r="K405" s="415"/>
      <c r="L405" s="415"/>
      <c r="M405" s="415"/>
      <c r="N405" s="415"/>
      <c r="O405" s="415"/>
      <c r="P405" s="415"/>
      <c r="Q405" s="415"/>
      <c r="R405" s="415"/>
      <c r="S405" s="415"/>
      <c r="T405" s="415"/>
      <c r="U405" s="415"/>
      <c r="V405" s="415"/>
      <c r="W405" s="415"/>
      <c r="X405" s="415"/>
      <c r="Y405" s="415"/>
      <c r="Z405" s="415"/>
      <c r="AA405" s="415"/>
      <c r="AB405" s="415"/>
      <c r="AC405" s="415"/>
      <c r="AD405" s="415"/>
      <c r="AE405" s="415"/>
      <c r="AF405" s="415"/>
      <c r="AG405" s="415"/>
      <c r="AH405" s="415"/>
      <c r="AI405" s="415"/>
      <c r="AJ405" s="415"/>
      <c r="AK405" s="415"/>
      <c r="AL405" s="415"/>
      <c r="AM405" s="415"/>
      <c r="AN405" s="415"/>
      <c r="AO405" s="415"/>
      <c r="AP405" s="415"/>
      <c r="AQ405" s="415"/>
      <c r="AR405" s="415"/>
      <c r="AS405" s="415"/>
      <c r="AT405" s="415"/>
      <c r="AU405" s="415"/>
      <c r="AV405" s="415"/>
      <c r="AW405" s="415"/>
      <c r="AX405" s="415"/>
      <c r="AY405" s="415"/>
      <c r="AZ405" s="415"/>
      <c r="BA405" s="415"/>
      <c r="BB405" s="415"/>
      <c r="BC405" s="415"/>
      <c r="BD405" s="415"/>
      <c r="BE405" s="415"/>
      <c r="BF405" s="415"/>
      <c r="BG405" s="415"/>
      <c r="BH405" s="415"/>
      <c r="BI405" s="415"/>
      <c r="BJ405" s="415"/>
      <c r="BK405" s="415"/>
      <c r="BL405" s="415"/>
      <c r="BM405" s="415"/>
      <c r="BN405" s="415"/>
    </row>
    <row r="406" spans="1:66">
      <c r="A406" s="418"/>
      <c r="B406" s="419"/>
      <c r="C406" s="415"/>
      <c r="D406" s="415"/>
      <c r="E406" s="415"/>
      <c r="F406" s="415"/>
      <c r="G406" s="415"/>
      <c r="H406" s="415"/>
      <c r="I406" s="415"/>
      <c r="J406" s="415"/>
      <c r="K406" s="415"/>
      <c r="L406" s="415"/>
      <c r="M406" s="415"/>
      <c r="N406" s="415"/>
      <c r="O406" s="415"/>
      <c r="P406" s="415"/>
      <c r="Q406" s="415"/>
      <c r="R406" s="415"/>
      <c r="S406" s="415"/>
      <c r="T406" s="415"/>
      <c r="U406" s="415"/>
      <c r="V406" s="415"/>
      <c r="W406" s="415"/>
      <c r="X406" s="415"/>
      <c r="Y406" s="415"/>
      <c r="Z406" s="415"/>
      <c r="AA406" s="415"/>
      <c r="AB406" s="415"/>
      <c r="AC406" s="415"/>
      <c r="AD406" s="415"/>
      <c r="AE406" s="415"/>
      <c r="AF406" s="415"/>
      <c r="AG406" s="415"/>
      <c r="AH406" s="415"/>
      <c r="AI406" s="415"/>
      <c r="AJ406" s="415"/>
      <c r="AK406" s="415"/>
      <c r="AL406" s="415"/>
      <c r="AM406" s="415"/>
      <c r="AN406" s="415"/>
      <c r="AO406" s="415"/>
      <c r="AP406" s="415"/>
      <c r="AQ406" s="415"/>
      <c r="AR406" s="415"/>
      <c r="AS406" s="415"/>
      <c r="AT406" s="415"/>
      <c r="AU406" s="415"/>
      <c r="AV406" s="415"/>
      <c r="AW406" s="415"/>
      <c r="AX406" s="415"/>
      <c r="AY406" s="415"/>
      <c r="AZ406" s="415"/>
      <c r="BA406" s="415"/>
      <c r="BB406" s="415"/>
      <c r="BC406" s="415"/>
      <c r="BD406" s="415"/>
      <c r="BE406" s="415"/>
      <c r="BF406" s="415"/>
      <c r="BG406" s="415"/>
      <c r="BH406" s="415"/>
      <c r="BI406" s="415"/>
      <c r="BJ406" s="415"/>
      <c r="BK406" s="415"/>
      <c r="BL406" s="415"/>
      <c r="BM406" s="415"/>
      <c r="BN406" s="415"/>
    </row>
    <row r="407" spans="1:66">
      <c r="A407" s="418"/>
      <c r="B407" s="419"/>
      <c r="C407" s="415"/>
      <c r="D407" s="415"/>
      <c r="E407" s="415"/>
      <c r="F407" s="415"/>
      <c r="G407" s="415"/>
      <c r="H407" s="415"/>
      <c r="I407" s="415"/>
      <c r="J407" s="415"/>
      <c r="K407" s="415"/>
      <c r="L407" s="415"/>
      <c r="M407" s="415"/>
      <c r="N407" s="415"/>
      <c r="O407" s="415"/>
      <c r="P407" s="415"/>
      <c r="Q407" s="415"/>
      <c r="R407" s="415"/>
      <c r="S407" s="415"/>
      <c r="T407" s="415"/>
      <c r="U407" s="415"/>
      <c r="V407" s="415"/>
      <c r="W407" s="415"/>
      <c r="X407" s="415"/>
      <c r="Y407" s="415"/>
      <c r="Z407" s="415"/>
      <c r="AA407" s="415"/>
      <c r="AB407" s="415"/>
      <c r="AC407" s="415"/>
      <c r="AD407" s="415"/>
      <c r="AE407" s="415"/>
      <c r="AF407" s="415"/>
      <c r="AG407" s="415"/>
      <c r="AH407" s="415"/>
      <c r="AI407" s="415"/>
      <c r="AJ407" s="415"/>
      <c r="AK407" s="415"/>
      <c r="AL407" s="415"/>
      <c r="AM407" s="415"/>
      <c r="AN407" s="415"/>
      <c r="AO407" s="415"/>
      <c r="AP407" s="415"/>
      <c r="AQ407" s="415"/>
      <c r="AR407" s="415"/>
      <c r="AS407" s="415"/>
      <c r="AT407" s="415"/>
      <c r="AU407" s="415"/>
      <c r="AV407" s="415"/>
      <c r="AW407" s="415"/>
      <c r="AX407" s="415"/>
      <c r="AY407" s="415"/>
      <c r="AZ407" s="415"/>
      <c r="BA407" s="415"/>
      <c r="BB407" s="415"/>
      <c r="BC407" s="415"/>
      <c r="BD407" s="415"/>
      <c r="BE407" s="415"/>
      <c r="BF407" s="415"/>
      <c r="BG407" s="415"/>
      <c r="BH407" s="415"/>
      <c r="BI407" s="415"/>
      <c r="BJ407" s="415"/>
      <c r="BK407" s="415"/>
      <c r="BL407" s="415"/>
      <c r="BM407" s="415"/>
      <c r="BN407" s="415"/>
    </row>
    <row r="408" spans="1:66">
      <c r="A408" s="418"/>
      <c r="B408" s="419"/>
      <c r="C408" s="415"/>
      <c r="D408" s="415"/>
      <c r="E408" s="415"/>
      <c r="F408" s="415"/>
      <c r="G408" s="415"/>
      <c r="H408" s="415"/>
      <c r="I408" s="415"/>
      <c r="J408" s="415"/>
      <c r="K408" s="415"/>
      <c r="L408" s="415"/>
      <c r="M408" s="415"/>
      <c r="N408" s="415"/>
      <c r="O408" s="415"/>
      <c r="P408" s="415"/>
      <c r="Q408" s="415"/>
      <c r="R408" s="415"/>
      <c r="S408" s="415"/>
      <c r="T408" s="415"/>
      <c r="U408" s="415"/>
      <c r="V408" s="415"/>
      <c r="W408" s="415"/>
      <c r="X408" s="415"/>
      <c r="Y408" s="415"/>
      <c r="Z408" s="415"/>
      <c r="AA408" s="415"/>
      <c r="AB408" s="415"/>
      <c r="AC408" s="415"/>
      <c r="AD408" s="415"/>
      <c r="AE408" s="415"/>
      <c r="AF408" s="415"/>
      <c r="AG408" s="415"/>
      <c r="AH408" s="415"/>
      <c r="AI408" s="415"/>
      <c r="AJ408" s="415"/>
      <c r="AK408" s="415"/>
      <c r="AL408" s="415"/>
      <c r="AM408" s="415"/>
      <c r="AN408" s="415"/>
      <c r="AO408" s="415"/>
      <c r="AP408" s="415"/>
      <c r="AQ408" s="415"/>
      <c r="AR408" s="415"/>
      <c r="AS408" s="415"/>
      <c r="AT408" s="415"/>
      <c r="AU408" s="415"/>
      <c r="AV408" s="415"/>
      <c r="AW408" s="415"/>
      <c r="AX408" s="415"/>
      <c r="AY408" s="415"/>
      <c r="AZ408" s="415"/>
      <c r="BA408" s="415"/>
      <c r="BB408" s="415"/>
      <c r="BC408" s="415"/>
      <c r="BD408" s="415"/>
      <c r="BE408" s="415"/>
      <c r="BF408" s="415"/>
      <c r="BG408" s="415"/>
      <c r="BH408" s="415"/>
      <c r="BI408" s="415"/>
      <c r="BJ408" s="415"/>
      <c r="BK408" s="415"/>
      <c r="BL408" s="415"/>
      <c r="BM408" s="415"/>
      <c r="BN408" s="415"/>
    </row>
    <row r="409" spans="1:66">
      <c r="A409" s="418"/>
      <c r="B409" s="419"/>
      <c r="C409" s="415"/>
      <c r="D409" s="415"/>
      <c r="E409" s="415"/>
      <c r="F409" s="415"/>
      <c r="G409" s="415"/>
      <c r="H409" s="415"/>
      <c r="I409" s="415"/>
      <c r="J409" s="415"/>
      <c r="K409" s="415"/>
      <c r="L409" s="415"/>
      <c r="M409" s="415"/>
      <c r="N409" s="415"/>
      <c r="O409" s="415"/>
      <c r="P409" s="415"/>
      <c r="Q409" s="415"/>
      <c r="R409" s="415"/>
      <c r="S409" s="415"/>
      <c r="T409" s="415"/>
      <c r="U409" s="415"/>
      <c r="V409" s="415"/>
      <c r="W409" s="415"/>
      <c r="X409" s="415"/>
      <c r="Y409" s="415"/>
      <c r="Z409" s="415"/>
      <c r="AA409" s="415"/>
      <c r="AB409" s="415"/>
      <c r="AC409" s="415"/>
      <c r="AD409" s="415"/>
      <c r="AE409" s="415"/>
      <c r="AF409" s="415"/>
      <c r="AG409" s="415"/>
      <c r="AH409" s="415"/>
      <c r="AI409" s="415"/>
      <c r="AJ409" s="415"/>
      <c r="AK409" s="415"/>
      <c r="AL409" s="415"/>
      <c r="AM409" s="415"/>
      <c r="AN409" s="415"/>
      <c r="AO409" s="415"/>
      <c r="AP409" s="415"/>
      <c r="AQ409" s="415"/>
      <c r="AR409" s="415"/>
      <c r="AS409" s="415"/>
      <c r="AT409" s="415"/>
      <c r="AU409" s="415"/>
      <c r="AV409" s="415"/>
      <c r="AW409" s="415"/>
      <c r="AX409" s="415"/>
      <c r="AY409" s="415"/>
      <c r="AZ409" s="415"/>
      <c r="BA409" s="415"/>
      <c r="BB409" s="415"/>
      <c r="BC409" s="415"/>
      <c r="BD409" s="415"/>
      <c r="BE409" s="415"/>
      <c r="BF409" s="415"/>
      <c r="BG409" s="415"/>
      <c r="BH409" s="415"/>
      <c r="BI409" s="415"/>
      <c r="BJ409" s="415"/>
      <c r="BK409" s="415"/>
      <c r="BL409" s="415"/>
      <c r="BM409" s="415"/>
      <c r="BN409" s="415"/>
    </row>
    <row r="410" spans="1:66">
      <c r="A410" s="418"/>
      <c r="B410" s="419"/>
      <c r="C410" s="415"/>
      <c r="D410" s="415"/>
      <c r="E410" s="415"/>
      <c r="F410" s="415"/>
      <c r="G410" s="415"/>
      <c r="H410" s="415"/>
      <c r="I410" s="415"/>
      <c r="J410" s="415"/>
      <c r="K410" s="415"/>
      <c r="L410" s="415"/>
      <c r="M410" s="415"/>
      <c r="N410" s="415"/>
      <c r="O410" s="415"/>
      <c r="P410" s="415"/>
      <c r="Q410" s="415"/>
      <c r="R410" s="415"/>
      <c r="S410" s="415"/>
      <c r="T410" s="415"/>
      <c r="U410" s="415"/>
      <c r="V410" s="415"/>
      <c r="W410" s="415"/>
      <c r="X410" s="415"/>
      <c r="Y410" s="415"/>
      <c r="Z410" s="415"/>
      <c r="AA410" s="415"/>
      <c r="AB410" s="415"/>
      <c r="AC410" s="415"/>
      <c r="AD410" s="415"/>
      <c r="AE410" s="415"/>
      <c r="AF410" s="415"/>
      <c r="AG410" s="415"/>
      <c r="AH410" s="415"/>
      <c r="AI410" s="415"/>
      <c r="AJ410" s="415"/>
      <c r="AK410" s="415"/>
      <c r="AL410" s="415"/>
      <c r="AM410" s="415"/>
      <c r="AN410" s="415"/>
      <c r="AO410" s="415"/>
      <c r="AP410" s="415"/>
      <c r="AQ410" s="415"/>
      <c r="AR410" s="415"/>
      <c r="AS410" s="415"/>
      <c r="AT410" s="415"/>
      <c r="AU410" s="415"/>
      <c r="AV410" s="415"/>
      <c r="AW410" s="415"/>
      <c r="AX410" s="415"/>
      <c r="AY410" s="415"/>
      <c r="AZ410" s="415"/>
      <c r="BA410" s="415"/>
      <c r="BB410" s="415"/>
      <c r="BC410" s="415"/>
      <c r="BD410" s="415"/>
      <c r="BE410" s="415"/>
      <c r="BF410" s="415"/>
      <c r="BG410" s="415"/>
      <c r="BH410" s="415"/>
      <c r="BI410" s="415"/>
      <c r="BJ410" s="415"/>
      <c r="BK410" s="415"/>
      <c r="BL410" s="415"/>
      <c r="BM410" s="415"/>
      <c r="BN410" s="415"/>
    </row>
    <row r="411" spans="1:66">
      <c r="A411" s="418"/>
      <c r="B411" s="419"/>
      <c r="C411" s="415"/>
      <c r="D411" s="415"/>
      <c r="E411" s="415"/>
      <c r="F411" s="415"/>
      <c r="G411" s="415"/>
      <c r="H411" s="415"/>
      <c r="I411" s="415"/>
      <c r="J411" s="415"/>
      <c r="K411" s="415"/>
      <c r="L411" s="415"/>
      <c r="M411" s="415"/>
      <c r="N411" s="415"/>
      <c r="O411" s="415"/>
      <c r="P411" s="415"/>
      <c r="Q411" s="415"/>
      <c r="R411" s="415"/>
      <c r="S411" s="415"/>
      <c r="T411" s="415"/>
      <c r="U411" s="415"/>
      <c r="V411" s="415"/>
      <c r="W411" s="415"/>
      <c r="X411" s="415"/>
      <c r="Y411" s="415"/>
      <c r="Z411" s="415"/>
      <c r="AA411" s="415"/>
      <c r="AB411" s="415"/>
      <c r="AC411" s="415"/>
      <c r="AD411" s="415"/>
      <c r="AE411" s="415"/>
      <c r="AF411" s="415"/>
      <c r="AG411" s="415"/>
      <c r="AH411" s="415"/>
      <c r="AI411" s="415"/>
      <c r="AJ411" s="415"/>
      <c r="AK411" s="415"/>
      <c r="AL411" s="415"/>
      <c r="AM411" s="415"/>
      <c r="AN411" s="415"/>
      <c r="AO411" s="415"/>
      <c r="AP411" s="415"/>
      <c r="AQ411" s="415"/>
      <c r="AR411" s="415"/>
      <c r="AS411" s="415"/>
      <c r="AT411" s="415"/>
      <c r="AU411" s="415"/>
      <c r="AV411" s="415"/>
      <c r="AW411" s="415"/>
      <c r="AX411" s="415"/>
      <c r="AY411" s="415"/>
      <c r="AZ411" s="415"/>
      <c r="BA411" s="415"/>
      <c r="BB411" s="415"/>
      <c r="BC411" s="415"/>
      <c r="BD411" s="415"/>
      <c r="BE411" s="415"/>
      <c r="BF411" s="415"/>
      <c r="BG411" s="415"/>
      <c r="BH411" s="415"/>
      <c r="BI411" s="415"/>
      <c r="BJ411" s="415"/>
      <c r="BK411" s="415"/>
      <c r="BL411" s="415"/>
      <c r="BM411" s="415"/>
      <c r="BN411" s="415"/>
    </row>
    <row r="412" spans="1:66">
      <c r="A412" s="418"/>
      <c r="B412" s="419"/>
      <c r="C412" s="415"/>
      <c r="D412" s="415"/>
      <c r="E412" s="415"/>
      <c r="F412" s="415"/>
      <c r="G412" s="415"/>
      <c r="H412" s="415"/>
      <c r="I412" s="415"/>
      <c r="J412" s="415"/>
      <c r="K412" s="415"/>
      <c r="L412" s="415"/>
      <c r="M412" s="415"/>
      <c r="N412" s="415"/>
      <c r="O412" s="415"/>
      <c r="P412" s="415"/>
      <c r="Q412" s="415"/>
      <c r="R412" s="415"/>
      <c r="S412" s="415"/>
      <c r="T412" s="415"/>
      <c r="U412" s="415"/>
      <c r="V412" s="415"/>
      <c r="W412" s="415"/>
      <c r="X412" s="415"/>
      <c r="Y412" s="415"/>
      <c r="Z412" s="415"/>
      <c r="AA412" s="415"/>
      <c r="AB412" s="415"/>
      <c r="AC412" s="415"/>
      <c r="AD412" s="415"/>
      <c r="AE412" s="415"/>
      <c r="AF412" s="415"/>
      <c r="AG412" s="415"/>
      <c r="AH412" s="415"/>
      <c r="AI412" s="415"/>
      <c r="AJ412" s="415"/>
      <c r="AK412" s="415"/>
      <c r="AL412" s="415"/>
      <c r="AM412" s="415"/>
      <c r="AN412" s="415"/>
      <c r="AO412" s="415"/>
      <c r="AP412" s="415"/>
      <c r="AQ412" s="415"/>
      <c r="AR412" s="415"/>
      <c r="AS412" s="415"/>
      <c r="AT412" s="415"/>
      <c r="AU412" s="415"/>
      <c r="AV412" s="415"/>
      <c r="AW412" s="415"/>
      <c r="AX412" s="415"/>
      <c r="AY412" s="415"/>
      <c r="AZ412" s="415"/>
      <c r="BA412" s="415"/>
      <c r="BB412" s="415"/>
      <c r="BC412" s="415"/>
      <c r="BD412" s="415"/>
      <c r="BE412" s="415"/>
      <c r="BF412" s="415"/>
      <c r="BG412" s="415"/>
      <c r="BH412" s="415"/>
      <c r="BI412" s="415"/>
      <c r="BJ412" s="415"/>
      <c r="BK412" s="415"/>
      <c r="BL412" s="415"/>
      <c r="BM412" s="415"/>
      <c r="BN412" s="415"/>
    </row>
    <row r="413" spans="1:66">
      <c r="A413" s="418"/>
      <c r="B413" s="419"/>
      <c r="C413" s="415"/>
      <c r="D413" s="415"/>
      <c r="E413" s="415"/>
      <c r="F413" s="415"/>
      <c r="G413" s="415"/>
      <c r="H413" s="415"/>
      <c r="I413" s="415"/>
      <c r="J413" s="415"/>
      <c r="K413" s="415"/>
      <c r="L413" s="415"/>
      <c r="M413" s="415"/>
      <c r="N413" s="415"/>
      <c r="O413" s="415"/>
      <c r="P413" s="415"/>
      <c r="Q413" s="415"/>
      <c r="R413" s="415"/>
      <c r="S413" s="415"/>
      <c r="T413" s="415"/>
      <c r="U413" s="415"/>
      <c r="V413" s="415"/>
      <c r="W413" s="415"/>
      <c r="X413" s="415"/>
      <c r="Y413" s="415"/>
      <c r="Z413" s="415"/>
      <c r="AA413" s="415"/>
      <c r="AB413" s="415"/>
      <c r="AC413" s="415"/>
      <c r="AD413" s="415"/>
      <c r="AE413" s="415"/>
      <c r="AF413" s="415"/>
      <c r="AG413" s="415"/>
      <c r="AH413" s="415"/>
      <c r="AI413" s="415"/>
      <c r="AJ413" s="415"/>
      <c r="AK413" s="415"/>
      <c r="AL413" s="415"/>
      <c r="AM413" s="415"/>
      <c r="AN413" s="415"/>
      <c r="AO413" s="415"/>
      <c r="AP413" s="415"/>
      <c r="AQ413" s="415"/>
      <c r="AR413" s="415"/>
      <c r="AS413" s="415"/>
      <c r="AT413" s="415"/>
      <c r="AU413" s="415"/>
      <c r="AV413" s="415"/>
      <c r="AW413" s="415"/>
      <c r="AX413" s="415"/>
      <c r="AY413" s="415"/>
      <c r="AZ413" s="415"/>
      <c r="BA413" s="415"/>
      <c r="BB413" s="415"/>
      <c r="BC413" s="415"/>
      <c r="BD413" s="415"/>
      <c r="BE413" s="415"/>
      <c r="BF413" s="415"/>
      <c r="BG413" s="415"/>
      <c r="BH413" s="415"/>
      <c r="BI413" s="415"/>
      <c r="BJ413" s="415"/>
      <c r="BK413" s="415"/>
      <c r="BL413" s="415"/>
      <c r="BM413" s="415"/>
      <c r="BN413" s="415"/>
    </row>
    <row r="414" spans="1:66">
      <c r="A414" s="418"/>
      <c r="B414" s="419"/>
      <c r="C414" s="415"/>
      <c r="D414" s="415"/>
      <c r="E414" s="415"/>
      <c r="F414" s="415"/>
      <c r="G414" s="415"/>
      <c r="H414" s="415"/>
      <c r="I414" s="415"/>
      <c r="J414" s="415"/>
      <c r="K414" s="415"/>
      <c r="L414" s="415"/>
      <c r="M414" s="415"/>
      <c r="N414" s="415"/>
      <c r="O414" s="415"/>
      <c r="P414" s="415"/>
      <c r="Q414" s="415"/>
      <c r="R414" s="415"/>
      <c r="S414" s="415"/>
      <c r="T414" s="415"/>
      <c r="U414" s="415"/>
      <c r="V414" s="415"/>
      <c r="W414" s="415"/>
      <c r="X414" s="415"/>
      <c r="Y414" s="415"/>
      <c r="Z414" s="415"/>
      <c r="AA414" s="415"/>
      <c r="AB414" s="415"/>
      <c r="AC414" s="415"/>
      <c r="AD414" s="415"/>
      <c r="AE414" s="415"/>
      <c r="AF414" s="415"/>
      <c r="AG414" s="415"/>
      <c r="AH414" s="415"/>
      <c r="AI414" s="415"/>
      <c r="AJ414" s="415"/>
      <c r="AK414" s="415"/>
      <c r="AL414" s="415"/>
      <c r="AM414" s="415"/>
      <c r="AN414" s="415"/>
      <c r="AO414" s="415"/>
      <c r="AP414" s="415"/>
      <c r="AQ414" s="415"/>
      <c r="AR414" s="415"/>
      <c r="AS414" s="415"/>
      <c r="AT414" s="415"/>
      <c r="AU414" s="415"/>
      <c r="AV414" s="415"/>
      <c r="AW414" s="415"/>
      <c r="AX414" s="415"/>
      <c r="AY414" s="415"/>
      <c r="AZ414" s="415"/>
      <c r="BA414" s="415"/>
      <c r="BB414" s="415"/>
      <c r="BC414" s="415"/>
      <c r="BD414" s="415"/>
      <c r="BE414" s="415"/>
      <c r="BF414" s="415"/>
      <c r="BG414" s="415"/>
      <c r="BH414" s="415"/>
      <c r="BI414" s="415"/>
      <c r="BJ414" s="415"/>
      <c r="BK414" s="415"/>
      <c r="BL414" s="415"/>
      <c r="BM414" s="415"/>
      <c r="BN414" s="415"/>
    </row>
    <row r="415" spans="1:66">
      <c r="A415" s="418"/>
      <c r="B415" s="419"/>
      <c r="C415" s="415"/>
      <c r="D415" s="415"/>
      <c r="E415" s="415"/>
      <c r="F415" s="415"/>
      <c r="G415" s="415"/>
      <c r="H415" s="415"/>
      <c r="I415" s="415"/>
      <c r="J415" s="415"/>
      <c r="K415" s="415"/>
      <c r="L415" s="415"/>
      <c r="M415" s="415"/>
      <c r="N415" s="415"/>
      <c r="O415" s="415"/>
      <c r="P415" s="415"/>
      <c r="Q415" s="415"/>
      <c r="R415" s="415"/>
      <c r="S415" s="415"/>
      <c r="T415" s="415"/>
      <c r="U415" s="415"/>
      <c r="V415" s="415"/>
      <c r="W415" s="415"/>
      <c r="X415" s="415"/>
      <c r="Y415" s="415"/>
      <c r="Z415" s="415"/>
      <c r="AA415" s="415"/>
      <c r="AB415" s="415"/>
      <c r="AC415" s="415"/>
      <c r="AD415" s="415"/>
      <c r="AE415" s="415"/>
      <c r="AF415" s="415"/>
      <c r="AG415" s="415"/>
      <c r="AH415" s="415"/>
      <c r="AI415" s="415"/>
      <c r="AJ415" s="415"/>
      <c r="AK415" s="415"/>
      <c r="AL415" s="415"/>
      <c r="AM415" s="415"/>
      <c r="AN415" s="415"/>
      <c r="AO415" s="415"/>
      <c r="AP415" s="415"/>
      <c r="AQ415" s="415"/>
      <c r="AR415" s="415"/>
      <c r="AS415" s="415"/>
      <c r="AT415" s="415"/>
      <c r="AU415" s="415"/>
      <c r="AV415" s="415"/>
      <c r="AW415" s="415"/>
      <c r="AX415" s="415"/>
      <c r="AY415" s="415"/>
      <c r="AZ415" s="415"/>
      <c r="BA415" s="415"/>
      <c r="BB415" s="415"/>
      <c r="BC415" s="415"/>
      <c r="BD415" s="415"/>
      <c r="BE415" s="415"/>
      <c r="BF415" s="415"/>
      <c r="BG415" s="415"/>
      <c r="BH415" s="415"/>
      <c r="BI415" s="415"/>
      <c r="BJ415" s="415"/>
      <c r="BK415" s="415"/>
      <c r="BL415" s="415"/>
      <c r="BM415" s="415"/>
      <c r="BN415" s="415"/>
    </row>
    <row r="416" spans="1:66">
      <c r="A416" s="418"/>
      <c r="B416" s="419"/>
      <c r="C416" s="415"/>
      <c r="D416" s="415"/>
      <c r="E416" s="415"/>
      <c r="F416" s="415"/>
      <c r="G416" s="415"/>
      <c r="H416" s="415"/>
      <c r="I416" s="415"/>
      <c r="J416" s="415"/>
      <c r="K416" s="415"/>
      <c r="L416" s="415"/>
      <c r="M416" s="415"/>
      <c r="N416" s="415"/>
      <c r="O416" s="415"/>
      <c r="P416" s="415"/>
      <c r="Q416" s="415"/>
      <c r="R416" s="415"/>
      <c r="S416" s="415"/>
      <c r="T416" s="415"/>
      <c r="U416" s="415"/>
      <c r="V416" s="415"/>
      <c r="W416" s="415"/>
      <c r="X416" s="415"/>
      <c r="Y416" s="415"/>
      <c r="Z416" s="415"/>
      <c r="AA416" s="415"/>
      <c r="AB416" s="415"/>
      <c r="AC416" s="415"/>
      <c r="AD416" s="415"/>
      <c r="AE416" s="415"/>
      <c r="AF416" s="415"/>
      <c r="AG416" s="415"/>
      <c r="AH416" s="415"/>
      <c r="AI416" s="415"/>
      <c r="AJ416" s="415"/>
      <c r="AK416" s="415"/>
      <c r="AL416" s="415"/>
      <c r="AM416" s="415"/>
      <c r="AN416" s="415"/>
      <c r="AO416" s="415"/>
      <c r="AP416" s="415"/>
      <c r="AQ416" s="415"/>
      <c r="AR416" s="415"/>
      <c r="AS416" s="415"/>
      <c r="AT416" s="415"/>
      <c r="AU416" s="415"/>
      <c r="AV416" s="415"/>
      <c r="AW416" s="415"/>
      <c r="AX416" s="415"/>
      <c r="AY416" s="415"/>
      <c r="AZ416" s="415"/>
      <c r="BA416" s="415"/>
      <c r="BB416" s="415"/>
      <c r="BC416" s="415"/>
      <c r="BD416" s="415"/>
      <c r="BE416" s="415"/>
      <c r="BF416" s="415"/>
      <c r="BG416" s="415"/>
      <c r="BH416" s="415"/>
      <c r="BI416" s="415"/>
      <c r="BJ416" s="415"/>
      <c r="BK416" s="415"/>
      <c r="BL416" s="415"/>
      <c r="BM416" s="415"/>
      <c r="BN416" s="415"/>
    </row>
    <row r="417" spans="1:66">
      <c r="A417" s="418"/>
      <c r="B417" s="419"/>
      <c r="C417" s="415"/>
      <c r="D417" s="415"/>
      <c r="E417" s="415"/>
      <c r="F417" s="415"/>
      <c r="G417" s="415"/>
      <c r="H417" s="415"/>
      <c r="I417" s="415"/>
      <c r="J417" s="415"/>
      <c r="K417" s="415"/>
      <c r="L417" s="415"/>
      <c r="M417" s="415"/>
      <c r="N417" s="415"/>
      <c r="O417" s="415"/>
      <c r="P417" s="415"/>
      <c r="Q417" s="415"/>
      <c r="R417" s="415"/>
      <c r="S417" s="415"/>
      <c r="T417" s="415"/>
      <c r="U417" s="415"/>
      <c r="V417" s="415"/>
      <c r="W417" s="415"/>
      <c r="X417" s="415"/>
      <c r="Y417" s="415"/>
      <c r="Z417" s="415"/>
      <c r="AA417" s="415"/>
      <c r="AB417" s="415"/>
      <c r="AC417" s="415"/>
      <c r="AD417" s="415"/>
      <c r="AE417" s="415"/>
      <c r="AF417" s="415"/>
      <c r="AG417" s="415"/>
      <c r="AH417" s="415"/>
      <c r="AI417" s="415"/>
      <c r="AJ417" s="415"/>
      <c r="AK417" s="415"/>
      <c r="AL417" s="415"/>
      <c r="AM417" s="415"/>
      <c r="AN417" s="415"/>
      <c r="AO417" s="415"/>
      <c r="AP417" s="415"/>
      <c r="AQ417" s="415"/>
      <c r="AR417" s="415"/>
      <c r="AS417" s="415"/>
      <c r="AT417" s="415"/>
      <c r="AU417" s="415"/>
      <c r="AV417" s="415"/>
      <c r="AW417" s="415"/>
      <c r="AX417" s="415"/>
      <c r="AY417" s="415"/>
      <c r="AZ417" s="415"/>
      <c r="BA417" s="415"/>
      <c r="BB417" s="415"/>
      <c r="BC417" s="415"/>
      <c r="BD417" s="415"/>
      <c r="BE417" s="415"/>
      <c r="BF417" s="415"/>
      <c r="BG417" s="415"/>
      <c r="BH417" s="415"/>
      <c r="BI417" s="415"/>
      <c r="BJ417" s="415"/>
      <c r="BK417" s="415"/>
      <c r="BL417" s="415"/>
      <c r="BM417" s="415"/>
      <c r="BN417" s="415"/>
    </row>
    <row r="418" spans="1:66">
      <c r="A418" s="418"/>
      <c r="B418" s="419"/>
      <c r="C418" s="415"/>
      <c r="D418" s="415"/>
      <c r="E418" s="415"/>
      <c r="F418" s="415"/>
      <c r="G418" s="415"/>
      <c r="H418" s="415"/>
      <c r="I418" s="415"/>
      <c r="J418" s="415"/>
      <c r="K418" s="415"/>
      <c r="L418" s="415"/>
      <c r="M418" s="415"/>
      <c r="N418" s="415"/>
      <c r="O418" s="415"/>
      <c r="P418" s="415"/>
      <c r="Q418" s="415"/>
      <c r="R418" s="415"/>
      <c r="S418" s="415"/>
      <c r="T418" s="415"/>
      <c r="U418" s="415"/>
      <c r="V418" s="415"/>
      <c r="W418" s="415"/>
      <c r="X418" s="415"/>
      <c r="Y418" s="415"/>
      <c r="Z418" s="415"/>
      <c r="AA418" s="415"/>
      <c r="AB418" s="415"/>
      <c r="AC418" s="415"/>
      <c r="AD418" s="415"/>
      <c r="AE418" s="415"/>
      <c r="AF418" s="415"/>
      <c r="AG418" s="415"/>
      <c r="AH418" s="415"/>
      <c r="AI418" s="415"/>
      <c r="AJ418" s="415"/>
      <c r="AK418" s="415"/>
      <c r="AL418" s="415"/>
      <c r="AM418" s="415"/>
      <c r="AN418" s="415"/>
      <c r="AO418" s="415"/>
      <c r="AP418" s="415"/>
      <c r="AQ418" s="415"/>
      <c r="AR418" s="415"/>
      <c r="AS418" s="415"/>
      <c r="AT418" s="415"/>
      <c r="AU418" s="415"/>
      <c r="AV418" s="415"/>
      <c r="AW418" s="415"/>
      <c r="AX418" s="415"/>
      <c r="AY418" s="415"/>
      <c r="AZ418" s="415"/>
      <c r="BA418" s="415"/>
      <c r="BB418" s="415"/>
      <c r="BC418" s="415"/>
      <c r="BD418" s="415"/>
      <c r="BE418" s="415"/>
      <c r="BF418" s="415"/>
      <c r="BG418" s="415"/>
      <c r="BH418" s="415"/>
      <c r="BI418" s="415"/>
      <c r="BJ418" s="415"/>
      <c r="BK418" s="415"/>
      <c r="BL418" s="415"/>
      <c r="BM418" s="415"/>
      <c r="BN418" s="415"/>
    </row>
    <row r="419" spans="1:66">
      <c r="A419" s="418"/>
      <c r="B419" s="419"/>
      <c r="C419" s="415"/>
      <c r="D419" s="415"/>
      <c r="E419" s="415"/>
      <c r="F419" s="415"/>
      <c r="G419" s="415"/>
      <c r="H419" s="415"/>
      <c r="I419" s="415"/>
      <c r="J419" s="415"/>
      <c r="K419" s="415"/>
      <c r="L419" s="415"/>
      <c r="M419" s="415"/>
      <c r="N419" s="415"/>
      <c r="O419" s="415"/>
      <c r="P419" s="415"/>
      <c r="Q419" s="415"/>
      <c r="R419" s="415"/>
      <c r="S419" s="415"/>
      <c r="T419" s="415"/>
      <c r="U419" s="415"/>
      <c r="V419" s="415"/>
      <c r="W419" s="415"/>
      <c r="X419" s="415"/>
      <c r="Y419" s="415"/>
      <c r="Z419" s="415"/>
      <c r="AA419" s="415"/>
      <c r="AB419" s="415"/>
      <c r="AC419" s="415"/>
      <c r="AD419" s="415"/>
      <c r="AE419" s="415"/>
      <c r="AF419" s="415"/>
      <c r="AG419" s="415"/>
      <c r="AH419" s="415"/>
      <c r="AI419" s="415"/>
      <c r="AJ419" s="415"/>
      <c r="AK419" s="415"/>
      <c r="AL419" s="415"/>
      <c r="AM419" s="415"/>
      <c r="AN419" s="415"/>
      <c r="AO419" s="415"/>
      <c r="AP419" s="415"/>
      <c r="AQ419" s="415"/>
      <c r="AR419" s="415"/>
      <c r="AS419" s="415"/>
      <c r="AT419" s="415"/>
      <c r="AU419" s="415"/>
      <c r="AV419" s="415"/>
      <c r="AW419" s="415"/>
      <c r="AX419" s="415"/>
      <c r="AY419" s="415"/>
      <c r="AZ419" s="415"/>
      <c r="BA419" s="415"/>
      <c r="BB419" s="415"/>
      <c r="BC419" s="415"/>
      <c r="BD419" s="415"/>
      <c r="BE419" s="415"/>
      <c r="BF419" s="415"/>
      <c r="BG419" s="415"/>
      <c r="BH419" s="415"/>
      <c r="BI419" s="415"/>
      <c r="BJ419" s="415"/>
      <c r="BK419" s="415"/>
      <c r="BL419" s="415"/>
      <c r="BM419" s="415"/>
      <c r="BN419" s="415"/>
    </row>
    <row r="420" spans="1:66">
      <c r="A420" s="418"/>
      <c r="B420" s="419"/>
      <c r="C420" s="415"/>
      <c r="D420" s="415"/>
      <c r="E420" s="415"/>
      <c r="F420" s="415"/>
      <c r="G420" s="415"/>
      <c r="H420" s="415"/>
      <c r="I420" s="415"/>
      <c r="J420" s="415"/>
      <c r="K420" s="415"/>
      <c r="L420" s="415"/>
      <c r="M420" s="415"/>
      <c r="N420" s="415"/>
      <c r="O420" s="415"/>
      <c r="P420" s="415"/>
      <c r="Q420" s="415"/>
      <c r="R420" s="415"/>
      <c r="S420" s="415"/>
      <c r="T420" s="415"/>
      <c r="U420" s="415"/>
      <c r="V420" s="415"/>
      <c r="W420" s="415"/>
      <c r="X420" s="415"/>
      <c r="Y420" s="415"/>
      <c r="Z420" s="415"/>
      <c r="AA420" s="415"/>
      <c r="AB420" s="415"/>
      <c r="AC420" s="415"/>
      <c r="AD420" s="415"/>
      <c r="AE420" s="415"/>
      <c r="AF420" s="415"/>
      <c r="AG420" s="415"/>
      <c r="AH420" s="415"/>
      <c r="AI420" s="415"/>
      <c r="AJ420" s="415"/>
      <c r="AK420" s="415"/>
      <c r="AL420" s="415"/>
      <c r="AM420" s="415"/>
      <c r="AN420" s="415"/>
      <c r="AO420" s="415"/>
      <c r="AP420" s="415"/>
      <c r="AQ420" s="415"/>
      <c r="AR420" s="415"/>
      <c r="AS420" s="415"/>
      <c r="AT420" s="415"/>
      <c r="AU420" s="415"/>
      <c r="AV420" s="415"/>
      <c r="AW420" s="415"/>
      <c r="AX420" s="415"/>
      <c r="AY420" s="415"/>
      <c r="AZ420" s="415"/>
      <c r="BA420" s="415"/>
      <c r="BB420" s="415"/>
      <c r="BC420" s="415"/>
      <c r="BD420" s="415"/>
      <c r="BE420" s="415"/>
      <c r="BF420" s="415"/>
      <c r="BG420" s="415"/>
      <c r="BH420" s="415"/>
      <c r="BI420" s="415"/>
      <c r="BJ420" s="415"/>
      <c r="BK420" s="415"/>
      <c r="BL420" s="415"/>
      <c r="BM420" s="415"/>
      <c r="BN420" s="415"/>
    </row>
    <row r="421" spans="1:66">
      <c r="A421" s="418"/>
      <c r="B421" s="419"/>
      <c r="C421" s="415"/>
      <c r="D421" s="415"/>
      <c r="E421" s="415"/>
      <c r="F421" s="415"/>
      <c r="G421" s="415"/>
      <c r="H421" s="415"/>
      <c r="I421" s="415"/>
      <c r="J421" s="415"/>
      <c r="K421" s="415"/>
      <c r="L421" s="415"/>
      <c r="M421" s="415"/>
      <c r="N421" s="415"/>
      <c r="O421" s="415"/>
      <c r="P421" s="415"/>
      <c r="Q421" s="415"/>
      <c r="R421" s="415"/>
      <c r="S421" s="415"/>
      <c r="T421" s="415"/>
      <c r="U421" s="415"/>
      <c r="V421" s="415"/>
      <c r="W421" s="415"/>
      <c r="X421" s="415"/>
      <c r="Y421" s="415"/>
      <c r="Z421" s="415"/>
      <c r="AA421" s="415"/>
      <c r="AB421" s="415"/>
      <c r="AC421" s="415"/>
      <c r="AD421" s="415"/>
      <c r="AE421" s="415"/>
      <c r="AF421" s="415"/>
      <c r="AG421" s="415"/>
      <c r="AH421" s="415"/>
      <c r="AI421" s="415"/>
      <c r="AJ421" s="415"/>
      <c r="AK421" s="415"/>
      <c r="AL421" s="415"/>
      <c r="AM421" s="415"/>
      <c r="AN421" s="415"/>
      <c r="AO421" s="415"/>
      <c r="AP421" s="415"/>
      <c r="AQ421" s="415"/>
      <c r="AR421" s="415"/>
      <c r="AS421" s="415"/>
      <c r="AT421" s="415"/>
      <c r="AU421" s="415"/>
      <c r="AV421" s="415"/>
      <c r="AW421" s="415"/>
      <c r="AX421" s="415"/>
      <c r="AY421" s="415"/>
      <c r="AZ421" s="415"/>
      <c r="BA421" s="415"/>
      <c r="BB421" s="415"/>
      <c r="BC421" s="415"/>
      <c r="BD421" s="415"/>
      <c r="BE421" s="415"/>
      <c r="BF421" s="415"/>
      <c r="BG421" s="415"/>
      <c r="BH421" s="415"/>
      <c r="BI421" s="415"/>
      <c r="BJ421" s="415"/>
      <c r="BK421" s="415"/>
      <c r="BL421" s="415"/>
      <c r="BM421" s="415"/>
      <c r="BN421" s="415"/>
    </row>
    <row r="422" spans="1:66">
      <c r="A422" s="418"/>
      <c r="B422" s="419"/>
      <c r="C422" s="415"/>
      <c r="D422" s="415"/>
      <c r="E422" s="415"/>
      <c r="F422" s="415"/>
      <c r="G422" s="415"/>
      <c r="H422" s="415"/>
      <c r="I422" s="415"/>
      <c r="J422" s="415"/>
      <c r="K422" s="415"/>
      <c r="L422" s="415"/>
      <c r="M422" s="415"/>
      <c r="N422" s="415"/>
      <c r="O422" s="415"/>
      <c r="P422" s="415"/>
      <c r="Q422" s="415"/>
      <c r="R422" s="415"/>
      <c r="S422" s="415"/>
      <c r="T422" s="415"/>
      <c r="U422" s="415"/>
      <c r="V422" s="415"/>
      <c r="W422" s="415"/>
      <c r="X422" s="415"/>
      <c r="Y422" s="415"/>
      <c r="Z422" s="415"/>
      <c r="AA422" s="415"/>
      <c r="AB422" s="415"/>
      <c r="AC422" s="415"/>
      <c r="AD422" s="415"/>
      <c r="AE422" s="415"/>
      <c r="AF422" s="415"/>
      <c r="AG422" s="415"/>
      <c r="AH422" s="415"/>
      <c r="AI422" s="415"/>
      <c r="AJ422" s="415"/>
      <c r="AK422" s="415"/>
      <c r="AL422" s="415"/>
      <c r="AM422" s="415"/>
      <c r="AN422" s="415"/>
      <c r="AO422" s="415"/>
      <c r="AP422" s="415"/>
      <c r="AQ422" s="415"/>
      <c r="AR422" s="415"/>
      <c r="AS422" s="415"/>
      <c r="AT422" s="415"/>
      <c r="AU422" s="415"/>
      <c r="AV422" s="415"/>
      <c r="AW422" s="415"/>
      <c r="AX422" s="415"/>
      <c r="AY422" s="415"/>
      <c r="AZ422" s="415"/>
      <c r="BA422" s="415"/>
      <c r="BB422" s="415"/>
      <c r="BC422" s="415"/>
      <c r="BD422" s="415"/>
      <c r="BE422" s="415"/>
      <c r="BF422" s="415"/>
      <c r="BG422" s="415"/>
      <c r="BH422" s="415"/>
      <c r="BI422" s="415"/>
      <c r="BJ422" s="415"/>
      <c r="BK422" s="415"/>
      <c r="BL422" s="415"/>
      <c r="BM422" s="415"/>
      <c r="BN422" s="415"/>
    </row>
    <row r="423" spans="1:66">
      <c r="A423" s="418"/>
      <c r="B423" s="419"/>
      <c r="C423" s="415"/>
      <c r="D423" s="415"/>
      <c r="E423" s="415"/>
      <c r="F423" s="415"/>
      <c r="G423" s="415"/>
      <c r="H423" s="415"/>
      <c r="I423" s="415"/>
      <c r="J423" s="415"/>
      <c r="K423" s="415"/>
      <c r="L423" s="415"/>
      <c r="M423" s="415"/>
      <c r="N423" s="415"/>
      <c r="O423" s="415"/>
      <c r="P423" s="415"/>
      <c r="Q423" s="415"/>
      <c r="R423" s="415"/>
      <c r="S423" s="415"/>
      <c r="T423" s="415"/>
      <c r="U423" s="415"/>
      <c r="V423" s="415"/>
      <c r="W423" s="415"/>
      <c r="X423" s="415"/>
      <c r="Y423" s="415"/>
      <c r="Z423" s="415"/>
      <c r="AA423" s="415"/>
      <c r="AB423" s="415"/>
      <c r="AC423" s="415"/>
      <c r="AD423" s="415"/>
      <c r="AE423" s="415"/>
      <c r="AF423" s="415"/>
      <c r="AG423" s="415"/>
      <c r="AH423" s="415"/>
      <c r="AI423" s="415"/>
      <c r="AJ423" s="415"/>
      <c r="AK423" s="415"/>
      <c r="AL423" s="415"/>
      <c r="AM423" s="415"/>
      <c r="AN423" s="415"/>
      <c r="AO423" s="415"/>
      <c r="AP423" s="415"/>
      <c r="AQ423" s="415"/>
      <c r="AR423" s="415"/>
      <c r="AS423" s="415"/>
      <c r="AT423" s="415"/>
      <c r="AU423" s="415"/>
      <c r="AV423" s="415"/>
      <c r="AW423" s="415"/>
      <c r="AX423" s="415"/>
      <c r="AY423" s="415"/>
      <c r="AZ423" s="415"/>
      <c r="BA423" s="415"/>
      <c r="BB423" s="415"/>
      <c r="BC423" s="415"/>
      <c r="BD423" s="415"/>
      <c r="BE423" s="415"/>
      <c r="BF423" s="415"/>
      <c r="BG423" s="415"/>
      <c r="BH423" s="415"/>
      <c r="BI423" s="415"/>
      <c r="BJ423" s="415"/>
      <c r="BK423" s="415"/>
      <c r="BL423" s="415"/>
      <c r="BM423" s="415"/>
      <c r="BN423" s="415"/>
    </row>
    <row r="424" spans="1:66">
      <c r="A424" s="418"/>
      <c r="B424" s="419"/>
      <c r="C424" s="415"/>
      <c r="D424" s="415"/>
      <c r="E424" s="415"/>
      <c r="F424" s="415"/>
      <c r="G424" s="415"/>
      <c r="H424" s="415"/>
      <c r="I424" s="415"/>
      <c r="J424" s="415"/>
      <c r="K424" s="415"/>
      <c r="L424" s="415"/>
      <c r="M424" s="415"/>
      <c r="N424" s="415"/>
      <c r="O424" s="415"/>
      <c r="P424" s="415"/>
      <c r="Q424" s="415"/>
      <c r="R424" s="415"/>
      <c r="S424" s="415"/>
      <c r="T424" s="415"/>
      <c r="U424" s="415"/>
      <c r="V424" s="415"/>
      <c r="W424" s="415"/>
      <c r="X424" s="415"/>
      <c r="Y424" s="415"/>
      <c r="Z424" s="415"/>
      <c r="AA424" s="415"/>
      <c r="AB424" s="415"/>
      <c r="AC424" s="415"/>
      <c r="AD424" s="415"/>
      <c r="AE424" s="415"/>
      <c r="AF424" s="415"/>
      <c r="AG424" s="415"/>
      <c r="AH424" s="415"/>
      <c r="AI424" s="415"/>
      <c r="AJ424" s="415"/>
      <c r="AK424" s="415"/>
      <c r="AL424" s="415"/>
      <c r="AM424" s="415"/>
      <c r="AN424" s="415"/>
      <c r="AO424" s="415"/>
      <c r="AP424" s="415"/>
      <c r="AQ424" s="415"/>
      <c r="AR424" s="415"/>
      <c r="AS424" s="415"/>
      <c r="AT424" s="415"/>
      <c r="AU424" s="415"/>
      <c r="AV424" s="415"/>
      <c r="AW424" s="415"/>
      <c r="AX424" s="415"/>
      <c r="AY424" s="415"/>
      <c r="AZ424" s="415"/>
      <c r="BA424" s="415"/>
      <c r="BB424" s="415"/>
      <c r="BC424" s="415"/>
      <c r="BD424" s="415"/>
      <c r="BE424" s="415"/>
      <c r="BF424" s="415"/>
      <c r="BG424" s="415"/>
      <c r="BH424" s="415"/>
      <c r="BI424" s="415"/>
      <c r="BJ424" s="415"/>
      <c r="BK424" s="415"/>
      <c r="BL424" s="415"/>
      <c r="BM424" s="415"/>
      <c r="BN424" s="415"/>
    </row>
    <row r="425" spans="1:66">
      <c r="A425" s="418"/>
      <c r="B425" s="419"/>
      <c r="C425" s="415"/>
      <c r="D425" s="415"/>
      <c r="E425" s="415"/>
      <c r="F425" s="415"/>
      <c r="G425" s="415"/>
      <c r="H425" s="415"/>
      <c r="I425" s="415"/>
      <c r="J425" s="415"/>
      <c r="K425" s="415"/>
      <c r="L425" s="415"/>
      <c r="M425" s="415"/>
      <c r="N425" s="415"/>
      <c r="O425" s="415"/>
      <c r="P425" s="415"/>
      <c r="Q425" s="415"/>
      <c r="R425" s="415"/>
      <c r="S425" s="415"/>
      <c r="T425" s="415"/>
      <c r="U425" s="415"/>
      <c r="V425" s="415"/>
      <c r="W425" s="415"/>
      <c r="X425" s="415"/>
      <c r="Y425" s="415"/>
      <c r="Z425" s="415"/>
      <c r="AA425" s="415"/>
      <c r="AB425" s="415"/>
      <c r="AC425" s="415"/>
      <c r="AD425" s="415"/>
      <c r="AE425" s="415"/>
      <c r="AF425" s="415"/>
      <c r="AG425" s="415"/>
      <c r="AH425" s="415"/>
      <c r="AI425" s="415"/>
      <c r="AJ425" s="415"/>
      <c r="AK425" s="415"/>
      <c r="AL425" s="415"/>
      <c r="AM425" s="415"/>
      <c r="AN425" s="415"/>
      <c r="AO425" s="415"/>
      <c r="AP425" s="415"/>
      <c r="AQ425" s="415"/>
      <c r="AR425" s="415"/>
      <c r="AS425" s="415"/>
      <c r="AT425" s="415"/>
      <c r="AU425" s="415"/>
      <c r="AV425" s="415"/>
      <c r="AW425" s="415"/>
      <c r="AX425" s="415"/>
      <c r="AY425" s="415"/>
      <c r="AZ425" s="415"/>
      <c r="BA425" s="415"/>
      <c r="BB425" s="415"/>
      <c r="BC425" s="415"/>
      <c r="BD425" s="415"/>
      <c r="BE425" s="415"/>
      <c r="BF425" s="415"/>
      <c r="BG425" s="415"/>
      <c r="BH425" s="415"/>
      <c r="BI425" s="415"/>
      <c r="BJ425" s="415"/>
      <c r="BK425" s="415"/>
      <c r="BL425" s="415"/>
      <c r="BM425" s="415"/>
      <c r="BN425" s="415"/>
    </row>
    <row r="426" spans="1:66">
      <c r="A426" s="418"/>
      <c r="B426" s="419"/>
      <c r="C426" s="415"/>
      <c r="D426" s="415"/>
      <c r="E426" s="415"/>
      <c r="F426" s="415"/>
      <c r="G426" s="415"/>
      <c r="H426" s="415"/>
      <c r="I426" s="415"/>
      <c r="J426" s="415"/>
      <c r="K426" s="415"/>
      <c r="L426" s="415"/>
      <c r="M426" s="415"/>
      <c r="N426" s="415"/>
      <c r="O426" s="415"/>
      <c r="P426" s="415"/>
      <c r="Q426" s="415"/>
      <c r="R426" s="415"/>
      <c r="S426" s="415"/>
      <c r="T426" s="415"/>
      <c r="U426" s="415"/>
      <c r="V426" s="415"/>
      <c r="W426" s="415"/>
      <c r="X426" s="415"/>
      <c r="Y426" s="415"/>
      <c r="Z426" s="415"/>
      <c r="AA426" s="415"/>
      <c r="AB426" s="415"/>
      <c r="AC426" s="415"/>
      <c r="AD426" s="415"/>
      <c r="AE426" s="415"/>
      <c r="AF426" s="415"/>
      <c r="AG426" s="415"/>
      <c r="AH426" s="415"/>
      <c r="AI426" s="415"/>
      <c r="AJ426" s="415"/>
      <c r="AK426" s="415"/>
      <c r="AL426" s="415"/>
      <c r="AM426" s="415"/>
      <c r="AN426" s="415"/>
      <c r="AO426" s="415"/>
      <c r="AP426" s="415"/>
      <c r="AQ426" s="415"/>
      <c r="AR426" s="415"/>
      <c r="AS426" s="415"/>
      <c r="AT426" s="415"/>
      <c r="AU426" s="415"/>
      <c r="AV426" s="415"/>
      <c r="AW426" s="415"/>
      <c r="AX426" s="415"/>
      <c r="AY426" s="415"/>
      <c r="AZ426" s="415"/>
      <c r="BA426" s="415"/>
      <c r="BB426" s="415"/>
      <c r="BC426" s="415"/>
      <c r="BD426" s="415"/>
      <c r="BE426" s="415"/>
      <c r="BF426" s="415"/>
      <c r="BG426" s="415"/>
      <c r="BH426" s="415"/>
      <c r="BI426" s="415"/>
      <c r="BJ426" s="415"/>
      <c r="BK426" s="415"/>
      <c r="BL426" s="415"/>
      <c r="BM426" s="415"/>
      <c r="BN426" s="415"/>
    </row>
    <row r="427" spans="1:66">
      <c r="A427" s="418"/>
      <c r="B427" s="419"/>
      <c r="C427" s="415"/>
      <c r="D427" s="415"/>
      <c r="E427" s="415"/>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5"/>
      <c r="AY427" s="415"/>
      <c r="AZ427" s="415"/>
      <c r="BA427" s="415"/>
      <c r="BB427" s="415"/>
      <c r="BC427" s="415"/>
      <c r="BD427" s="415"/>
      <c r="BE427" s="415"/>
      <c r="BF427" s="415"/>
      <c r="BG427" s="415"/>
      <c r="BH427" s="415"/>
      <c r="BI427" s="415"/>
      <c r="BJ427" s="415"/>
      <c r="BK427" s="415"/>
      <c r="BL427" s="415"/>
      <c r="BM427" s="415"/>
      <c r="BN427" s="415"/>
    </row>
    <row r="428" spans="1:66">
      <c r="A428" s="418"/>
      <c r="B428" s="419"/>
      <c r="C428" s="415"/>
      <c r="D428" s="415"/>
      <c r="E428" s="415"/>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15"/>
      <c r="AY428" s="415"/>
      <c r="AZ428" s="415"/>
      <c r="BA428" s="415"/>
      <c r="BB428" s="415"/>
      <c r="BC428" s="415"/>
      <c r="BD428" s="415"/>
      <c r="BE428" s="415"/>
      <c r="BF428" s="415"/>
      <c r="BG428" s="415"/>
      <c r="BH428" s="415"/>
      <c r="BI428" s="415"/>
      <c r="BJ428" s="415"/>
      <c r="BK428" s="415"/>
      <c r="BL428" s="415"/>
      <c r="BM428" s="415"/>
      <c r="BN428" s="415"/>
    </row>
    <row r="429" spans="1:66">
      <c r="A429" s="418"/>
      <c r="B429" s="419"/>
      <c r="C429" s="415"/>
      <c r="D429" s="415"/>
      <c r="E429" s="415"/>
      <c r="F429" s="415"/>
      <c r="G429" s="415"/>
      <c r="H429" s="415"/>
      <c r="I429" s="415"/>
      <c r="J429" s="415"/>
      <c r="K429" s="415"/>
      <c r="L429" s="415"/>
      <c r="M429" s="415"/>
      <c r="N429" s="415"/>
      <c r="O429" s="415"/>
      <c r="P429" s="415"/>
      <c r="Q429" s="415"/>
      <c r="R429" s="415"/>
      <c r="S429" s="415"/>
      <c r="T429" s="415"/>
      <c r="U429" s="415"/>
      <c r="V429" s="415"/>
      <c r="W429" s="415"/>
      <c r="X429" s="415"/>
      <c r="Y429" s="415"/>
      <c r="Z429" s="415"/>
      <c r="AA429" s="415"/>
      <c r="AB429" s="415"/>
      <c r="AC429" s="415"/>
      <c r="AD429" s="415"/>
      <c r="AE429" s="415"/>
      <c r="AF429" s="415"/>
      <c r="AG429" s="415"/>
      <c r="AH429" s="415"/>
      <c r="AI429" s="415"/>
      <c r="AJ429" s="415"/>
      <c r="AK429" s="415"/>
      <c r="AL429" s="415"/>
      <c r="AM429" s="415"/>
      <c r="AN429" s="415"/>
      <c r="AO429" s="415"/>
      <c r="AP429" s="415"/>
      <c r="AQ429" s="415"/>
      <c r="AR429" s="415"/>
      <c r="AS429" s="415"/>
      <c r="AT429" s="415"/>
      <c r="AU429" s="415"/>
      <c r="AV429" s="415"/>
      <c r="AW429" s="415"/>
      <c r="AX429" s="415"/>
      <c r="AY429" s="415"/>
      <c r="AZ429" s="415"/>
      <c r="BA429" s="415"/>
      <c r="BB429" s="415"/>
      <c r="BC429" s="415"/>
      <c r="BD429" s="415"/>
      <c r="BE429" s="415"/>
      <c r="BF429" s="415"/>
      <c r="BG429" s="415"/>
      <c r="BH429" s="415"/>
      <c r="BI429" s="415"/>
      <c r="BJ429" s="415"/>
      <c r="BK429" s="415"/>
      <c r="BL429" s="415"/>
      <c r="BM429" s="415"/>
      <c r="BN429" s="415"/>
    </row>
  </sheetData>
  <autoFilter ref="A2:S325" xr:uid="{B9400786-3A09-4775-98D1-8546AE5D0270}"/>
  <mergeCells count="5">
    <mergeCell ref="C1:F1"/>
    <mergeCell ref="G1:I1"/>
    <mergeCell ref="L1:O1"/>
    <mergeCell ref="P1:S1"/>
    <mergeCell ref="A1:B1"/>
  </mergeCells>
  <phoneticPr fontId="3"/>
  <pageMargins left="0.39370078740157483" right="0.39370078740157483" top="0.39370078740157483" bottom="0.3937007874015748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40A58-BC9C-4D26-B1C5-71499E8D56C3}">
  <sheetPr>
    <tabColor theme="9" tint="0.79998168889431442"/>
    <pageSetUpPr fitToPage="1"/>
  </sheetPr>
  <dimension ref="A1:AM510"/>
  <sheetViews>
    <sheetView zoomScale="90" zoomScaleNormal="90" zoomScaleSheetLayoutView="85" workbookViewId="0">
      <pane xSplit="3" ySplit="2" topLeftCell="D3" activePane="bottomRight" state="frozen"/>
      <selection pane="topRight" activeCell="D1" sqref="D1"/>
      <selection pane="bottomLeft" activeCell="A4" sqref="A4"/>
      <selection pane="bottomRight" activeCell="C3" sqref="C3"/>
    </sheetView>
  </sheetViews>
  <sheetFormatPr defaultRowHeight="12"/>
  <cols>
    <col min="1" max="1" width="9.59765625" style="93" bestFit="1" customWidth="1"/>
    <col min="2" max="2" width="11.09765625" style="150" bestFit="1" customWidth="1"/>
    <col min="3" max="3" width="31" style="93" customWidth="1"/>
    <col min="4" max="4" width="28.3984375" style="93" customWidth="1"/>
    <col min="5" max="5" width="11" style="93" bestFit="1" customWidth="1"/>
    <col min="6" max="6" width="8.8984375" style="93" bestFit="1" customWidth="1"/>
    <col min="7" max="8" width="9.3984375" style="93" customWidth="1"/>
    <col min="9" max="11" width="16.69921875" style="93" customWidth="1"/>
    <col min="12" max="16384" width="8.796875" style="93"/>
  </cols>
  <sheetData>
    <row r="1" spans="1:39" ht="15.6" customHeight="1">
      <c r="A1" s="107" t="s">
        <v>378</v>
      </c>
      <c r="B1" s="106"/>
      <c r="C1" s="105"/>
      <c r="D1" s="105"/>
      <c r="E1" s="105"/>
      <c r="F1" s="105"/>
      <c r="G1" s="104" t="s">
        <v>379</v>
      </c>
      <c r="H1" s="103"/>
      <c r="I1" s="103"/>
      <c r="J1" s="103"/>
      <c r="K1" s="102"/>
      <c r="L1" s="421"/>
      <c r="M1" s="421"/>
      <c r="N1" s="421"/>
      <c r="O1" s="421"/>
      <c r="P1" s="421"/>
      <c r="Q1" s="421"/>
      <c r="R1" s="421"/>
      <c r="S1" s="421"/>
      <c r="T1" s="421"/>
      <c r="U1" s="421"/>
      <c r="V1" s="421"/>
      <c r="W1" s="421"/>
      <c r="X1" s="421"/>
      <c r="Y1" s="421"/>
      <c r="Z1" s="421"/>
      <c r="AA1" s="421"/>
      <c r="AB1" s="421"/>
      <c r="AC1" s="421"/>
      <c r="AD1" s="421"/>
      <c r="AE1" s="421"/>
      <c r="AF1" s="421"/>
      <c r="AG1" s="421"/>
      <c r="AH1" s="421"/>
      <c r="AI1" s="421"/>
      <c r="AJ1" s="421"/>
      <c r="AK1" s="421"/>
      <c r="AL1" s="421"/>
      <c r="AM1" s="421"/>
    </row>
    <row r="2" spans="1:39" ht="34.799999999999997" customHeight="1">
      <c r="A2" s="94" t="s">
        <v>165</v>
      </c>
      <c r="B2" s="95" t="s">
        <v>392</v>
      </c>
      <c r="C2" s="96" t="s">
        <v>267</v>
      </c>
      <c r="D2" s="96" t="s">
        <v>312</v>
      </c>
      <c r="E2" s="101" t="s">
        <v>1516</v>
      </c>
      <c r="F2" s="100" t="s">
        <v>1515</v>
      </c>
      <c r="G2" s="99" t="s">
        <v>1514</v>
      </c>
      <c r="H2" s="96" t="s">
        <v>313</v>
      </c>
      <c r="I2" s="98" t="s">
        <v>1513</v>
      </c>
      <c r="J2" s="98" t="s">
        <v>1512</v>
      </c>
      <c r="K2" s="97" t="s">
        <v>1511</v>
      </c>
      <c r="L2" s="421"/>
      <c r="M2" s="421"/>
      <c r="N2" s="421"/>
      <c r="O2" s="421"/>
      <c r="P2" s="421"/>
      <c r="Q2" s="421"/>
      <c r="R2" s="421"/>
      <c r="S2" s="421"/>
      <c r="T2" s="421"/>
      <c r="U2" s="421"/>
      <c r="V2" s="421"/>
      <c r="W2" s="421"/>
      <c r="X2" s="421"/>
      <c r="Y2" s="421"/>
      <c r="Z2" s="421"/>
      <c r="AA2" s="421"/>
      <c r="AB2" s="421"/>
      <c r="AC2" s="421"/>
      <c r="AD2" s="421"/>
      <c r="AE2" s="421"/>
      <c r="AF2" s="421"/>
      <c r="AG2" s="421"/>
      <c r="AH2" s="421"/>
      <c r="AI2" s="421"/>
      <c r="AJ2" s="421"/>
      <c r="AK2" s="421"/>
      <c r="AL2" s="421"/>
      <c r="AM2" s="421"/>
    </row>
    <row r="3" spans="1:39" ht="25.05" customHeight="1">
      <c r="A3" s="154">
        <v>1008</v>
      </c>
      <c r="B3" s="426" t="s">
        <v>1274</v>
      </c>
      <c r="C3" s="427" t="s">
        <v>53</v>
      </c>
      <c r="D3" s="427" t="s">
        <v>314</v>
      </c>
      <c r="E3" s="427">
        <v>638</v>
      </c>
      <c r="F3" s="427">
        <v>400</v>
      </c>
      <c r="G3" s="154">
        <v>10768</v>
      </c>
      <c r="H3" s="427">
        <v>359</v>
      </c>
      <c r="I3" s="427">
        <v>29.2</v>
      </c>
      <c r="J3" s="427">
        <v>19.8</v>
      </c>
      <c r="K3" s="155">
        <v>27.3</v>
      </c>
      <c r="L3" s="421"/>
      <c r="M3" s="421"/>
      <c r="N3" s="421"/>
      <c r="O3" s="421"/>
      <c r="P3" s="421"/>
      <c r="Q3" s="421"/>
      <c r="R3" s="421"/>
      <c r="S3" s="421"/>
      <c r="T3" s="421"/>
      <c r="U3" s="421"/>
      <c r="V3" s="421"/>
      <c r="W3" s="421"/>
      <c r="X3" s="421"/>
      <c r="Y3" s="421"/>
      <c r="Z3" s="421"/>
      <c r="AA3" s="421"/>
      <c r="AB3" s="421"/>
      <c r="AC3" s="421"/>
      <c r="AD3" s="421"/>
      <c r="AE3" s="421"/>
      <c r="AF3" s="421"/>
      <c r="AG3" s="421"/>
      <c r="AH3" s="421"/>
      <c r="AI3" s="421"/>
      <c r="AJ3" s="421"/>
      <c r="AK3" s="421"/>
      <c r="AL3" s="421"/>
      <c r="AM3" s="421"/>
    </row>
    <row r="4" spans="1:39" ht="25.05" customHeight="1">
      <c r="A4" s="154">
        <v>1008</v>
      </c>
      <c r="B4" s="426" t="s">
        <v>380</v>
      </c>
      <c r="C4" s="427" t="s">
        <v>53</v>
      </c>
      <c r="D4" s="427" t="s">
        <v>1510</v>
      </c>
      <c r="E4" s="427">
        <v>88</v>
      </c>
      <c r="F4" s="427">
        <v>40</v>
      </c>
      <c r="G4" s="154">
        <v>3827</v>
      </c>
      <c r="H4" s="427">
        <v>359</v>
      </c>
      <c r="I4" s="427">
        <v>36.799999999999997</v>
      </c>
      <c r="J4" s="427">
        <v>24.5</v>
      </c>
      <c r="K4" s="155">
        <v>44.8</v>
      </c>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row>
    <row r="5" spans="1:39" ht="25.05" customHeight="1">
      <c r="A5" s="154">
        <v>1008</v>
      </c>
      <c r="B5" s="426" t="s">
        <v>381</v>
      </c>
      <c r="C5" s="427" t="s">
        <v>53</v>
      </c>
      <c r="D5" s="427" t="s">
        <v>1509</v>
      </c>
      <c r="E5" s="427">
        <v>88</v>
      </c>
      <c r="F5" s="427">
        <v>40</v>
      </c>
      <c r="G5" s="154">
        <v>204</v>
      </c>
      <c r="H5" s="427">
        <v>359</v>
      </c>
      <c r="I5" s="427">
        <v>29.8</v>
      </c>
      <c r="J5" s="427">
        <v>24.2</v>
      </c>
      <c r="K5" s="155">
        <v>44</v>
      </c>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row>
    <row r="6" spans="1:39" ht="25.05" customHeight="1">
      <c r="A6" s="154">
        <v>1008</v>
      </c>
      <c r="B6" s="426" t="s">
        <v>382</v>
      </c>
      <c r="C6" s="427" t="s">
        <v>53</v>
      </c>
      <c r="D6" s="427" t="s">
        <v>1508</v>
      </c>
      <c r="E6" s="427">
        <v>79</v>
      </c>
      <c r="F6" s="427">
        <v>30</v>
      </c>
      <c r="G6" s="154">
        <v>2459</v>
      </c>
      <c r="H6" s="427">
        <v>359</v>
      </c>
      <c r="I6" s="427">
        <v>15.9</v>
      </c>
      <c r="J6" s="427">
        <v>32.299999999999997</v>
      </c>
      <c r="K6" s="155">
        <v>28.4</v>
      </c>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row>
    <row r="7" spans="1:39" ht="25.05" customHeight="1">
      <c r="A7" s="154">
        <v>1008</v>
      </c>
      <c r="B7" s="426" t="s">
        <v>383</v>
      </c>
      <c r="C7" s="427" t="s">
        <v>53</v>
      </c>
      <c r="D7" s="427" t="s">
        <v>1507</v>
      </c>
      <c r="E7" s="427">
        <v>100</v>
      </c>
      <c r="F7" s="427">
        <v>50</v>
      </c>
      <c r="G7" s="154">
        <v>3359</v>
      </c>
      <c r="H7" s="427">
        <v>359</v>
      </c>
      <c r="I7" s="427">
        <v>36.200000000000003</v>
      </c>
      <c r="J7" s="427">
        <v>47.6</v>
      </c>
      <c r="K7" s="155">
        <v>39.799999999999997</v>
      </c>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row>
    <row r="8" spans="1:39" ht="25.05" customHeight="1">
      <c r="A8" s="154">
        <v>1008</v>
      </c>
      <c r="B8" s="426" t="s">
        <v>384</v>
      </c>
      <c r="C8" s="427" t="s">
        <v>53</v>
      </c>
      <c r="D8" s="427" t="s">
        <v>326</v>
      </c>
      <c r="E8" s="427">
        <v>28</v>
      </c>
      <c r="F8" s="427">
        <v>10</v>
      </c>
      <c r="G8" s="154">
        <v>163</v>
      </c>
      <c r="H8" s="427">
        <v>359</v>
      </c>
      <c r="I8" s="427">
        <v>4.7</v>
      </c>
      <c r="J8" s="427">
        <v>6.7</v>
      </c>
      <c r="K8" s="155">
        <v>9.1999999999999993</v>
      </c>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row>
    <row r="9" spans="1:39" ht="25.05" customHeight="1">
      <c r="A9" s="156">
        <v>1008</v>
      </c>
      <c r="B9" s="162" t="s">
        <v>385</v>
      </c>
      <c r="C9" s="157" t="s">
        <v>53</v>
      </c>
      <c r="D9" s="157" t="s">
        <v>1294</v>
      </c>
      <c r="E9" s="157">
        <v>26</v>
      </c>
      <c r="F9" s="157">
        <v>10</v>
      </c>
      <c r="G9" s="156">
        <v>6</v>
      </c>
      <c r="H9" s="157">
        <v>359</v>
      </c>
      <c r="I9" s="157">
        <v>5.8</v>
      </c>
      <c r="J9" s="157">
        <v>5.8</v>
      </c>
      <c r="K9" s="158">
        <v>6.1</v>
      </c>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row>
    <row r="10" spans="1:39" ht="25.05" customHeight="1">
      <c r="A10" s="151">
        <v>1001</v>
      </c>
      <c r="B10" s="163" t="s">
        <v>1274</v>
      </c>
      <c r="C10" s="152" t="s">
        <v>277</v>
      </c>
      <c r="D10" s="152" t="s">
        <v>1506</v>
      </c>
      <c r="E10" s="152">
        <v>284</v>
      </c>
      <c r="F10" s="152">
        <v>160</v>
      </c>
      <c r="G10" s="151">
        <v>24273</v>
      </c>
      <c r="H10" s="152">
        <v>359</v>
      </c>
      <c r="I10" s="152">
        <v>75.2</v>
      </c>
      <c r="J10" s="152">
        <v>71.599999999999994</v>
      </c>
      <c r="K10" s="153">
        <v>82.7</v>
      </c>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row>
    <row r="11" spans="1:39" ht="25.05" customHeight="1">
      <c r="A11" s="154">
        <v>1001</v>
      </c>
      <c r="B11" s="428" t="s">
        <v>380</v>
      </c>
      <c r="C11" s="427" t="s">
        <v>277</v>
      </c>
      <c r="D11" s="427" t="s">
        <v>1505</v>
      </c>
      <c r="E11" s="427">
        <v>78</v>
      </c>
      <c r="F11" s="427">
        <v>40</v>
      </c>
      <c r="G11" s="154">
        <v>8691</v>
      </c>
      <c r="H11" s="427">
        <v>359</v>
      </c>
      <c r="I11" s="427">
        <v>29.8</v>
      </c>
      <c r="J11" s="427">
        <v>46.8</v>
      </c>
      <c r="K11" s="155">
        <v>39.799999999999997</v>
      </c>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row>
    <row r="12" spans="1:39" ht="25.05" customHeight="1">
      <c r="A12" s="154">
        <v>1001</v>
      </c>
      <c r="B12" s="428" t="s">
        <v>381</v>
      </c>
      <c r="C12" s="427" t="s">
        <v>277</v>
      </c>
      <c r="D12" s="427" t="s">
        <v>1504</v>
      </c>
      <c r="E12" s="427">
        <v>20</v>
      </c>
      <c r="F12" s="427">
        <v>15</v>
      </c>
      <c r="G12" s="154">
        <v>5636</v>
      </c>
      <c r="H12" s="427">
        <v>359</v>
      </c>
      <c r="I12" s="427">
        <v>16.399999999999999</v>
      </c>
      <c r="J12" s="427">
        <v>24</v>
      </c>
      <c r="K12" s="155">
        <v>15.6</v>
      </c>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row>
    <row r="13" spans="1:39" ht="25.05" customHeight="1">
      <c r="A13" s="154">
        <v>1001</v>
      </c>
      <c r="B13" s="428" t="s">
        <v>382</v>
      </c>
      <c r="C13" s="427" t="s">
        <v>277</v>
      </c>
      <c r="D13" s="427" t="s">
        <v>1503</v>
      </c>
      <c r="E13" s="427">
        <v>20</v>
      </c>
      <c r="F13" s="427">
        <v>15</v>
      </c>
      <c r="G13" s="154">
        <v>5006</v>
      </c>
      <c r="H13" s="427">
        <v>359</v>
      </c>
      <c r="I13" s="427">
        <v>0.3</v>
      </c>
      <c r="J13" s="427">
        <v>3.9</v>
      </c>
      <c r="K13" s="155">
        <v>1.1000000000000001</v>
      </c>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row>
    <row r="14" spans="1:39" ht="25.05" customHeight="1">
      <c r="A14" s="154">
        <v>1001</v>
      </c>
      <c r="B14" s="428" t="s">
        <v>383</v>
      </c>
      <c r="C14" s="427" t="s">
        <v>277</v>
      </c>
      <c r="D14" s="427" t="s">
        <v>1502</v>
      </c>
      <c r="E14" s="427">
        <v>7</v>
      </c>
      <c r="F14" s="427"/>
      <c r="G14" s="154">
        <v>15</v>
      </c>
      <c r="H14" s="427">
        <v>359</v>
      </c>
      <c r="I14" s="427">
        <v>0</v>
      </c>
      <c r="J14" s="427">
        <v>0</v>
      </c>
      <c r="K14" s="155">
        <v>0</v>
      </c>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row>
    <row r="15" spans="1:39" ht="25.05" customHeight="1">
      <c r="A15" s="154">
        <v>1001</v>
      </c>
      <c r="B15" s="428" t="s">
        <v>384</v>
      </c>
      <c r="C15" s="427" t="s">
        <v>277</v>
      </c>
      <c r="D15" s="427" t="s">
        <v>1501</v>
      </c>
      <c r="E15" s="427">
        <v>45</v>
      </c>
      <c r="F15" s="427">
        <v>20</v>
      </c>
      <c r="G15" s="154">
        <v>7764</v>
      </c>
      <c r="H15" s="427">
        <v>359</v>
      </c>
      <c r="I15" s="427">
        <v>19.2</v>
      </c>
      <c r="J15" s="427">
        <v>35.9</v>
      </c>
      <c r="K15" s="155">
        <v>35.1</v>
      </c>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row>
    <row r="16" spans="1:39" ht="25.05" customHeight="1">
      <c r="A16" s="154">
        <v>1001</v>
      </c>
      <c r="B16" s="428" t="s">
        <v>385</v>
      </c>
      <c r="C16" s="427" t="s">
        <v>277</v>
      </c>
      <c r="D16" s="427" t="s">
        <v>1500</v>
      </c>
      <c r="E16" s="427">
        <v>81</v>
      </c>
      <c r="F16" s="427">
        <v>50</v>
      </c>
      <c r="G16" s="154">
        <v>10732</v>
      </c>
      <c r="H16" s="427">
        <v>359</v>
      </c>
      <c r="I16" s="427">
        <v>37.6</v>
      </c>
      <c r="J16" s="427">
        <v>29.5</v>
      </c>
      <c r="K16" s="155">
        <v>29.2</v>
      </c>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row>
    <row r="17" spans="1:39" ht="25.05" customHeight="1">
      <c r="A17" s="154">
        <v>1001</v>
      </c>
      <c r="B17" s="428" t="s">
        <v>386</v>
      </c>
      <c r="C17" s="427" t="s">
        <v>277</v>
      </c>
      <c r="D17" s="427" t="s">
        <v>1499</v>
      </c>
      <c r="E17" s="427">
        <v>33</v>
      </c>
      <c r="F17" s="427">
        <v>20</v>
      </c>
      <c r="G17" s="154">
        <v>6890</v>
      </c>
      <c r="H17" s="427">
        <v>359</v>
      </c>
      <c r="I17" s="427">
        <v>23.4</v>
      </c>
      <c r="J17" s="427">
        <v>24.5</v>
      </c>
      <c r="K17" s="155">
        <v>21.4</v>
      </c>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row>
    <row r="18" spans="1:39" ht="25.05" customHeight="1">
      <c r="A18" s="154">
        <v>1001</v>
      </c>
      <c r="B18" s="428" t="s">
        <v>387</v>
      </c>
      <c r="C18" s="427" t="s">
        <v>277</v>
      </c>
      <c r="D18" s="427" t="s">
        <v>1498</v>
      </c>
      <c r="E18" s="427">
        <v>48</v>
      </c>
      <c r="F18" s="427">
        <v>30</v>
      </c>
      <c r="G18" s="154">
        <v>7368</v>
      </c>
      <c r="H18" s="427">
        <v>359</v>
      </c>
      <c r="I18" s="427">
        <v>39.799999999999997</v>
      </c>
      <c r="J18" s="427">
        <v>22.3</v>
      </c>
      <c r="K18" s="155">
        <v>32.9</v>
      </c>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row>
    <row r="19" spans="1:39" ht="25.05" customHeight="1">
      <c r="A19" s="154">
        <v>1001</v>
      </c>
      <c r="B19" s="428" t="s">
        <v>388</v>
      </c>
      <c r="C19" s="427" t="s">
        <v>277</v>
      </c>
      <c r="D19" s="427" t="s">
        <v>1497</v>
      </c>
      <c r="E19" s="427">
        <v>62</v>
      </c>
      <c r="F19" s="427">
        <v>40</v>
      </c>
      <c r="G19" s="154">
        <v>2226</v>
      </c>
      <c r="H19" s="427">
        <v>359</v>
      </c>
      <c r="I19" s="427">
        <v>8.9</v>
      </c>
      <c r="J19" s="427">
        <v>2.2000000000000002</v>
      </c>
      <c r="K19" s="155">
        <v>0.3</v>
      </c>
      <c r="L19" s="421"/>
      <c r="M19" s="421"/>
      <c r="N19" s="421"/>
      <c r="O19" s="421"/>
      <c r="P19" s="421"/>
      <c r="Q19" s="421"/>
      <c r="R19" s="421"/>
      <c r="S19" s="421"/>
      <c r="T19" s="421"/>
      <c r="U19" s="421"/>
      <c r="V19" s="421"/>
      <c r="W19" s="421"/>
      <c r="X19" s="421"/>
      <c r="Y19" s="421"/>
      <c r="Z19" s="421"/>
      <c r="AA19" s="421"/>
      <c r="AB19" s="421"/>
      <c r="AC19" s="421"/>
      <c r="AD19" s="421"/>
      <c r="AE19" s="421"/>
      <c r="AF19" s="421"/>
      <c r="AG19" s="421"/>
      <c r="AH19" s="421"/>
      <c r="AI19" s="421"/>
      <c r="AJ19" s="421"/>
      <c r="AK19" s="421"/>
      <c r="AL19" s="421"/>
      <c r="AM19" s="421"/>
    </row>
    <row r="20" spans="1:39" ht="25.05" customHeight="1">
      <c r="A20" s="154">
        <v>1001</v>
      </c>
      <c r="B20" s="428" t="s">
        <v>389</v>
      </c>
      <c r="C20" s="427" t="s">
        <v>277</v>
      </c>
      <c r="D20" s="427" t="s">
        <v>1496</v>
      </c>
      <c r="E20" s="427">
        <v>70</v>
      </c>
      <c r="F20" s="427">
        <v>40</v>
      </c>
      <c r="G20" s="154">
        <v>5059</v>
      </c>
      <c r="H20" s="427">
        <v>359</v>
      </c>
      <c r="I20" s="427">
        <v>36.200000000000003</v>
      </c>
      <c r="J20" s="427">
        <v>13.1</v>
      </c>
      <c r="K20" s="155">
        <v>0.6</v>
      </c>
      <c r="L20" s="421"/>
      <c r="M20" s="421"/>
      <c r="N20" s="421"/>
      <c r="O20" s="421"/>
      <c r="P20" s="421"/>
      <c r="Q20" s="421"/>
      <c r="R20" s="421"/>
      <c r="S20" s="421"/>
      <c r="T20" s="421"/>
      <c r="U20" s="421"/>
      <c r="V20" s="421"/>
      <c r="W20" s="421"/>
      <c r="X20" s="421"/>
      <c r="Y20" s="421"/>
      <c r="Z20" s="421"/>
      <c r="AA20" s="421"/>
      <c r="AB20" s="421"/>
      <c r="AC20" s="421"/>
      <c r="AD20" s="421"/>
      <c r="AE20" s="421"/>
      <c r="AF20" s="421"/>
      <c r="AG20" s="421"/>
      <c r="AH20" s="421"/>
      <c r="AI20" s="421"/>
      <c r="AJ20" s="421"/>
      <c r="AK20" s="421"/>
      <c r="AL20" s="421"/>
      <c r="AM20" s="421"/>
    </row>
    <row r="21" spans="1:39" ht="25.05" customHeight="1">
      <c r="A21" s="154">
        <v>1001</v>
      </c>
      <c r="B21" s="428" t="s">
        <v>390</v>
      </c>
      <c r="C21" s="427" t="s">
        <v>277</v>
      </c>
      <c r="D21" s="427" t="s">
        <v>1495</v>
      </c>
      <c r="E21" s="427">
        <v>18</v>
      </c>
      <c r="F21" s="427">
        <v>12</v>
      </c>
      <c r="G21" s="154">
        <v>3269</v>
      </c>
      <c r="H21" s="427">
        <v>359</v>
      </c>
      <c r="I21" s="427">
        <v>26.5</v>
      </c>
      <c r="J21" s="427">
        <v>18.7</v>
      </c>
      <c r="K21" s="155">
        <v>7.2</v>
      </c>
      <c r="L21" s="421"/>
      <c r="M21" s="421"/>
      <c r="N21" s="421"/>
      <c r="O21" s="421"/>
      <c r="P21" s="421"/>
      <c r="Q21" s="421"/>
      <c r="R21" s="421"/>
      <c r="S21" s="421"/>
      <c r="T21" s="421"/>
      <c r="U21" s="421"/>
      <c r="V21" s="421"/>
      <c r="W21" s="421"/>
      <c r="X21" s="421"/>
      <c r="Y21" s="421"/>
      <c r="Z21" s="421"/>
      <c r="AA21" s="421"/>
      <c r="AB21" s="421"/>
      <c r="AC21" s="421"/>
      <c r="AD21" s="421"/>
      <c r="AE21" s="421"/>
      <c r="AF21" s="421"/>
      <c r="AG21" s="421"/>
      <c r="AH21" s="421"/>
      <c r="AI21" s="421"/>
      <c r="AJ21" s="421"/>
      <c r="AK21" s="421"/>
      <c r="AL21" s="421"/>
      <c r="AM21" s="421"/>
    </row>
    <row r="22" spans="1:39" ht="25.05" customHeight="1">
      <c r="A22" s="156">
        <v>1001</v>
      </c>
      <c r="B22" s="164" t="s">
        <v>391</v>
      </c>
      <c r="C22" s="157" t="s">
        <v>277</v>
      </c>
      <c r="D22" s="157" t="s">
        <v>1494</v>
      </c>
      <c r="E22" s="157">
        <v>32</v>
      </c>
      <c r="F22" s="157">
        <v>8</v>
      </c>
      <c r="G22" s="156">
        <v>240</v>
      </c>
      <c r="H22" s="157">
        <v>359</v>
      </c>
      <c r="I22" s="157">
        <v>8.6</v>
      </c>
      <c r="J22" s="157">
        <v>1.1000000000000001</v>
      </c>
      <c r="K22" s="158">
        <v>0</v>
      </c>
      <c r="L22" s="421"/>
      <c r="M22" s="421"/>
      <c r="N22" s="421"/>
      <c r="O22" s="421"/>
      <c r="P22" s="421"/>
      <c r="Q22" s="421"/>
      <c r="R22" s="421"/>
      <c r="S22" s="421"/>
      <c r="T22" s="421"/>
      <c r="U22" s="421"/>
      <c r="V22" s="421"/>
      <c r="W22" s="421"/>
      <c r="X22" s="421"/>
      <c r="Y22" s="421"/>
      <c r="Z22" s="421"/>
      <c r="AA22" s="421"/>
      <c r="AB22" s="421"/>
      <c r="AC22" s="421"/>
      <c r="AD22" s="421"/>
      <c r="AE22" s="421"/>
      <c r="AF22" s="421"/>
      <c r="AG22" s="421"/>
      <c r="AH22" s="421"/>
      <c r="AI22" s="421"/>
      <c r="AJ22" s="421"/>
      <c r="AK22" s="421"/>
      <c r="AL22" s="421"/>
      <c r="AM22" s="421"/>
    </row>
    <row r="23" spans="1:39" ht="25.05" customHeight="1">
      <c r="A23" s="151">
        <v>1003</v>
      </c>
      <c r="B23" s="163" t="s">
        <v>1274</v>
      </c>
      <c r="C23" s="152" t="s">
        <v>1481</v>
      </c>
      <c r="D23" s="152" t="s">
        <v>1493</v>
      </c>
      <c r="E23" s="152">
        <v>298</v>
      </c>
      <c r="F23" s="152">
        <v>200</v>
      </c>
      <c r="G23" s="151">
        <v>13287</v>
      </c>
      <c r="H23" s="152">
        <v>359</v>
      </c>
      <c r="I23" s="152">
        <v>68.5</v>
      </c>
      <c r="J23" s="152">
        <v>74.900000000000006</v>
      </c>
      <c r="K23" s="153">
        <v>66</v>
      </c>
      <c r="L23" s="421"/>
      <c r="M23" s="421"/>
      <c r="N23" s="421"/>
      <c r="O23" s="421"/>
      <c r="P23" s="421"/>
      <c r="Q23" s="421"/>
      <c r="R23" s="421"/>
      <c r="S23" s="421"/>
      <c r="T23" s="421"/>
      <c r="U23" s="421"/>
      <c r="V23" s="421"/>
      <c r="W23" s="421"/>
      <c r="X23" s="421"/>
      <c r="Y23" s="421"/>
      <c r="Z23" s="421"/>
      <c r="AA23" s="421"/>
      <c r="AB23" s="421"/>
      <c r="AC23" s="421"/>
      <c r="AD23" s="421"/>
      <c r="AE23" s="421"/>
      <c r="AF23" s="421"/>
      <c r="AG23" s="421"/>
      <c r="AH23" s="421"/>
      <c r="AI23" s="421"/>
      <c r="AJ23" s="421"/>
      <c r="AK23" s="421"/>
      <c r="AL23" s="421"/>
      <c r="AM23" s="421"/>
    </row>
    <row r="24" spans="1:39" ht="25.05" customHeight="1">
      <c r="A24" s="154">
        <v>1003</v>
      </c>
      <c r="B24" s="428" t="s">
        <v>380</v>
      </c>
      <c r="C24" s="427" t="s">
        <v>1481</v>
      </c>
      <c r="D24" s="427" t="s">
        <v>1492</v>
      </c>
      <c r="E24" s="427">
        <v>102.82</v>
      </c>
      <c r="F24" s="427">
        <v>80</v>
      </c>
      <c r="G24" s="154">
        <v>6966</v>
      </c>
      <c r="H24" s="427">
        <v>359</v>
      </c>
      <c r="I24" s="427">
        <v>67.400000000000006</v>
      </c>
      <c r="J24" s="427">
        <v>69.099999999999994</v>
      </c>
      <c r="K24" s="155">
        <v>47.6</v>
      </c>
      <c r="L24" s="421"/>
      <c r="M24" s="421"/>
      <c r="N24" s="421"/>
      <c r="O24" s="421"/>
      <c r="P24" s="421"/>
      <c r="Q24" s="421"/>
      <c r="R24" s="421"/>
      <c r="S24" s="421"/>
      <c r="T24" s="421"/>
      <c r="U24" s="421"/>
      <c r="V24" s="421"/>
      <c r="W24" s="421"/>
      <c r="X24" s="421"/>
      <c r="Y24" s="421"/>
      <c r="Z24" s="421"/>
      <c r="AA24" s="421"/>
      <c r="AB24" s="421"/>
      <c r="AC24" s="421"/>
      <c r="AD24" s="421"/>
      <c r="AE24" s="421"/>
      <c r="AF24" s="421"/>
      <c r="AG24" s="421"/>
      <c r="AH24" s="421"/>
      <c r="AI24" s="421"/>
      <c r="AJ24" s="421"/>
      <c r="AK24" s="421"/>
      <c r="AL24" s="421"/>
      <c r="AM24" s="421"/>
    </row>
    <row r="25" spans="1:39" ht="25.05" customHeight="1">
      <c r="A25" s="154">
        <v>1003</v>
      </c>
      <c r="B25" s="428" t="s">
        <v>381</v>
      </c>
      <c r="C25" s="427" t="s">
        <v>1481</v>
      </c>
      <c r="D25" s="427" t="s">
        <v>1491</v>
      </c>
      <c r="E25" s="427">
        <v>58.04</v>
      </c>
      <c r="F25" s="427">
        <v>40</v>
      </c>
      <c r="G25" s="154">
        <v>2544</v>
      </c>
      <c r="H25" s="427">
        <v>359</v>
      </c>
      <c r="I25" s="427">
        <v>41.2</v>
      </c>
      <c r="J25" s="427">
        <v>29.5</v>
      </c>
      <c r="K25" s="155">
        <v>12.5</v>
      </c>
      <c r="L25" s="421"/>
      <c r="M25" s="421"/>
      <c r="N25" s="421"/>
      <c r="O25" s="421"/>
      <c r="P25" s="421"/>
      <c r="Q25" s="421"/>
      <c r="R25" s="421"/>
      <c r="S25" s="421"/>
      <c r="T25" s="421"/>
      <c r="U25" s="421"/>
      <c r="V25" s="421"/>
      <c r="W25" s="421"/>
      <c r="X25" s="421"/>
      <c r="Y25" s="421"/>
      <c r="Z25" s="421"/>
      <c r="AA25" s="421"/>
      <c r="AB25" s="421"/>
      <c r="AC25" s="421"/>
      <c r="AD25" s="421"/>
      <c r="AE25" s="421"/>
      <c r="AF25" s="421"/>
      <c r="AG25" s="421"/>
      <c r="AH25" s="421"/>
      <c r="AI25" s="421"/>
      <c r="AJ25" s="421"/>
      <c r="AK25" s="421"/>
      <c r="AL25" s="421"/>
      <c r="AM25" s="421"/>
    </row>
    <row r="26" spans="1:39" ht="25.05" customHeight="1">
      <c r="A26" s="154">
        <v>1003</v>
      </c>
      <c r="B26" s="428" t="s">
        <v>382</v>
      </c>
      <c r="C26" s="427" t="s">
        <v>1481</v>
      </c>
      <c r="D26" s="427" t="s">
        <v>1490</v>
      </c>
      <c r="E26" s="427">
        <v>40</v>
      </c>
      <c r="F26" s="427">
        <v>30</v>
      </c>
      <c r="G26" s="154">
        <v>2816</v>
      </c>
      <c r="H26" s="427">
        <v>359</v>
      </c>
      <c r="I26" s="427">
        <v>39.6</v>
      </c>
      <c r="J26" s="427">
        <v>38.4</v>
      </c>
      <c r="K26" s="155">
        <v>32.9</v>
      </c>
      <c r="L26" s="421"/>
      <c r="M26" s="421"/>
      <c r="N26" s="421"/>
      <c r="O26" s="421"/>
      <c r="P26" s="421"/>
      <c r="Q26" s="421"/>
      <c r="R26" s="421"/>
      <c r="S26" s="421"/>
      <c r="T26" s="421"/>
      <c r="U26" s="421"/>
      <c r="V26" s="421"/>
      <c r="W26" s="421"/>
      <c r="X26" s="421"/>
      <c r="Y26" s="421"/>
      <c r="Z26" s="421"/>
      <c r="AA26" s="421"/>
      <c r="AB26" s="421"/>
      <c r="AC26" s="421"/>
      <c r="AD26" s="421"/>
      <c r="AE26" s="421"/>
      <c r="AF26" s="421"/>
      <c r="AG26" s="421"/>
      <c r="AH26" s="421"/>
      <c r="AI26" s="421"/>
      <c r="AJ26" s="421"/>
      <c r="AK26" s="421"/>
      <c r="AL26" s="421"/>
      <c r="AM26" s="421"/>
    </row>
    <row r="27" spans="1:39" ht="25.05" customHeight="1">
      <c r="A27" s="154">
        <v>1003</v>
      </c>
      <c r="B27" s="428" t="s">
        <v>383</v>
      </c>
      <c r="C27" s="427" t="s">
        <v>1481</v>
      </c>
      <c r="D27" s="427" t="s">
        <v>1489</v>
      </c>
      <c r="E27" s="427">
        <v>40</v>
      </c>
      <c r="F27" s="427">
        <v>30</v>
      </c>
      <c r="G27" s="154">
        <v>2181</v>
      </c>
      <c r="H27" s="427">
        <v>359</v>
      </c>
      <c r="I27" s="427">
        <v>29.2</v>
      </c>
      <c r="J27" s="427">
        <v>26.5</v>
      </c>
      <c r="K27" s="155">
        <v>31.8</v>
      </c>
      <c r="L27" s="421"/>
      <c r="M27" s="421"/>
      <c r="N27" s="421"/>
      <c r="O27" s="421"/>
      <c r="P27" s="421"/>
      <c r="Q27" s="421"/>
      <c r="R27" s="421"/>
      <c r="S27" s="421"/>
      <c r="T27" s="421"/>
      <c r="U27" s="421"/>
      <c r="V27" s="421"/>
      <c r="W27" s="421"/>
      <c r="X27" s="421"/>
      <c r="Y27" s="421"/>
      <c r="Z27" s="421"/>
      <c r="AA27" s="421"/>
      <c r="AB27" s="421"/>
      <c r="AC27" s="421"/>
      <c r="AD27" s="421"/>
      <c r="AE27" s="421"/>
      <c r="AF27" s="421"/>
      <c r="AG27" s="421"/>
      <c r="AH27" s="421"/>
      <c r="AI27" s="421"/>
      <c r="AJ27" s="421"/>
      <c r="AK27" s="421"/>
      <c r="AL27" s="421"/>
      <c r="AM27" s="421"/>
    </row>
    <row r="28" spans="1:39" ht="25.05" customHeight="1">
      <c r="A28" s="154">
        <v>1003</v>
      </c>
      <c r="B28" s="428" t="s">
        <v>384</v>
      </c>
      <c r="C28" s="427" t="s">
        <v>1481</v>
      </c>
      <c r="D28" s="427" t="s">
        <v>1488</v>
      </c>
      <c r="E28" s="427">
        <v>71.48</v>
      </c>
      <c r="F28" s="427">
        <v>40</v>
      </c>
      <c r="G28" s="154">
        <v>4833</v>
      </c>
      <c r="H28" s="427">
        <v>359</v>
      </c>
      <c r="I28" s="427">
        <v>46.5</v>
      </c>
      <c r="J28" s="427">
        <v>56.3</v>
      </c>
      <c r="K28" s="155">
        <v>13.1</v>
      </c>
      <c r="L28" s="421"/>
      <c r="M28" s="421"/>
      <c r="N28" s="421"/>
      <c r="O28" s="421"/>
      <c r="P28" s="421"/>
      <c r="Q28" s="421"/>
      <c r="R28" s="421"/>
      <c r="S28" s="421"/>
      <c r="T28" s="421"/>
      <c r="U28" s="421"/>
      <c r="V28" s="421"/>
      <c r="W28" s="421"/>
      <c r="X28" s="421"/>
      <c r="Y28" s="421"/>
      <c r="Z28" s="421"/>
      <c r="AA28" s="421"/>
      <c r="AB28" s="421"/>
      <c r="AC28" s="421"/>
      <c r="AD28" s="421"/>
      <c r="AE28" s="421"/>
      <c r="AF28" s="421"/>
      <c r="AG28" s="421"/>
      <c r="AH28" s="421"/>
      <c r="AI28" s="421"/>
      <c r="AJ28" s="421"/>
      <c r="AK28" s="421"/>
      <c r="AL28" s="421"/>
      <c r="AM28" s="421"/>
    </row>
    <row r="29" spans="1:39" ht="25.05" customHeight="1">
      <c r="A29" s="154">
        <v>1003</v>
      </c>
      <c r="B29" s="428" t="s">
        <v>385</v>
      </c>
      <c r="C29" s="427" t="s">
        <v>1481</v>
      </c>
      <c r="D29" s="427" t="s">
        <v>1487</v>
      </c>
      <c r="E29" s="427">
        <v>52.96</v>
      </c>
      <c r="F29" s="427">
        <v>35</v>
      </c>
      <c r="G29" s="154">
        <v>2641</v>
      </c>
      <c r="H29" s="427">
        <v>359</v>
      </c>
      <c r="I29" s="427">
        <v>32.6</v>
      </c>
      <c r="J29" s="427">
        <v>35.9</v>
      </c>
      <c r="K29" s="155">
        <v>5.3</v>
      </c>
      <c r="L29" s="421"/>
      <c r="M29" s="421"/>
      <c r="N29" s="421"/>
      <c r="O29" s="421"/>
      <c r="P29" s="421"/>
      <c r="Q29" s="421"/>
      <c r="R29" s="421"/>
      <c r="S29" s="421"/>
      <c r="T29" s="421"/>
      <c r="U29" s="421"/>
      <c r="V29" s="421"/>
      <c r="W29" s="421"/>
      <c r="X29" s="421"/>
      <c r="Y29" s="421"/>
      <c r="Z29" s="421"/>
      <c r="AA29" s="421"/>
      <c r="AB29" s="421"/>
      <c r="AC29" s="421"/>
      <c r="AD29" s="421"/>
      <c r="AE29" s="421"/>
      <c r="AF29" s="421"/>
      <c r="AG29" s="421"/>
      <c r="AH29" s="421"/>
      <c r="AI29" s="421"/>
      <c r="AJ29" s="421"/>
      <c r="AK29" s="421"/>
      <c r="AL29" s="421"/>
      <c r="AM29" s="421"/>
    </row>
    <row r="30" spans="1:39" ht="25.05" customHeight="1">
      <c r="A30" s="154">
        <v>1003</v>
      </c>
      <c r="B30" s="428" t="s">
        <v>386</v>
      </c>
      <c r="C30" s="427" t="s">
        <v>1481</v>
      </c>
      <c r="D30" s="427" t="s">
        <v>1486</v>
      </c>
      <c r="E30" s="427">
        <v>28.92</v>
      </c>
      <c r="F30" s="427">
        <v>15</v>
      </c>
      <c r="G30" s="154">
        <v>570</v>
      </c>
      <c r="H30" s="427">
        <v>359</v>
      </c>
      <c r="I30" s="427">
        <v>9.6999999999999993</v>
      </c>
      <c r="J30" s="427">
        <v>3.6</v>
      </c>
      <c r="K30" s="155">
        <v>0.8</v>
      </c>
      <c r="L30" s="421"/>
      <c r="M30" s="421"/>
      <c r="N30" s="421"/>
      <c r="O30" s="421"/>
      <c r="P30" s="421"/>
      <c r="Q30" s="421"/>
      <c r="R30" s="421"/>
      <c r="S30" s="421"/>
      <c r="T30" s="421"/>
      <c r="U30" s="421"/>
      <c r="V30" s="421"/>
      <c r="W30" s="421"/>
      <c r="X30" s="421"/>
      <c r="Y30" s="421"/>
      <c r="Z30" s="421"/>
      <c r="AA30" s="421"/>
      <c r="AB30" s="421"/>
      <c r="AC30" s="421"/>
      <c r="AD30" s="421"/>
      <c r="AE30" s="421"/>
      <c r="AF30" s="421"/>
      <c r="AG30" s="421"/>
      <c r="AH30" s="421"/>
      <c r="AI30" s="421"/>
      <c r="AJ30" s="421"/>
      <c r="AK30" s="421"/>
      <c r="AL30" s="421"/>
      <c r="AM30" s="421"/>
    </row>
    <row r="31" spans="1:39" ht="25.05" customHeight="1">
      <c r="A31" s="154">
        <v>1003</v>
      </c>
      <c r="B31" s="428" t="s">
        <v>387</v>
      </c>
      <c r="C31" s="427" t="s">
        <v>1481</v>
      </c>
      <c r="D31" s="427" t="s">
        <v>1485</v>
      </c>
      <c r="E31" s="427">
        <v>97.77</v>
      </c>
      <c r="F31" s="427">
        <v>35</v>
      </c>
      <c r="G31" s="154">
        <v>1208</v>
      </c>
      <c r="H31" s="427">
        <v>359</v>
      </c>
      <c r="I31" s="427">
        <v>14.5</v>
      </c>
      <c r="J31" s="427">
        <v>3.9</v>
      </c>
      <c r="K31" s="155">
        <v>0.3</v>
      </c>
      <c r="L31" s="421"/>
      <c r="M31" s="421"/>
      <c r="N31" s="421"/>
      <c r="O31" s="421"/>
      <c r="P31" s="421"/>
      <c r="Q31" s="421"/>
      <c r="R31" s="421"/>
      <c r="S31" s="421"/>
      <c r="T31" s="421"/>
      <c r="U31" s="421"/>
      <c r="V31" s="421"/>
      <c r="W31" s="421"/>
      <c r="X31" s="421"/>
      <c r="Y31" s="421"/>
      <c r="Z31" s="421"/>
      <c r="AA31" s="421"/>
      <c r="AB31" s="421"/>
      <c r="AC31" s="421"/>
      <c r="AD31" s="421"/>
      <c r="AE31" s="421"/>
      <c r="AF31" s="421"/>
      <c r="AG31" s="421"/>
      <c r="AH31" s="421"/>
      <c r="AI31" s="421"/>
      <c r="AJ31" s="421"/>
      <c r="AK31" s="421"/>
      <c r="AL31" s="421"/>
      <c r="AM31" s="421"/>
    </row>
    <row r="32" spans="1:39" ht="25.05" customHeight="1">
      <c r="A32" s="154">
        <v>1003</v>
      </c>
      <c r="B32" s="428" t="s">
        <v>388</v>
      </c>
      <c r="C32" s="427" t="s">
        <v>1481</v>
      </c>
      <c r="D32" s="427" t="s">
        <v>1484</v>
      </c>
      <c r="E32" s="427">
        <v>36.479999999999997</v>
      </c>
      <c r="F32" s="427">
        <v>15</v>
      </c>
      <c r="G32" s="154">
        <v>667</v>
      </c>
      <c r="H32" s="427">
        <v>359</v>
      </c>
      <c r="I32" s="427">
        <v>16.399999999999999</v>
      </c>
      <c r="J32" s="427">
        <v>16.2</v>
      </c>
      <c r="K32" s="155">
        <v>0</v>
      </c>
      <c r="L32" s="421"/>
      <c r="M32" s="421"/>
      <c r="N32" s="421"/>
      <c r="O32" s="421"/>
      <c r="P32" s="421"/>
      <c r="Q32" s="421"/>
      <c r="R32" s="421"/>
      <c r="S32" s="421"/>
      <c r="T32" s="421"/>
      <c r="U32" s="421"/>
      <c r="V32" s="421"/>
      <c r="W32" s="421"/>
      <c r="X32" s="421"/>
      <c r="Y32" s="421"/>
      <c r="Z32" s="421"/>
      <c r="AA32" s="421"/>
      <c r="AB32" s="421"/>
      <c r="AC32" s="421"/>
      <c r="AD32" s="421"/>
      <c r="AE32" s="421"/>
      <c r="AF32" s="421"/>
      <c r="AG32" s="421"/>
      <c r="AH32" s="421"/>
      <c r="AI32" s="421"/>
      <c r="AJ32" s="421"/>
      <c r="AK32" s="421"/>
      <c r="AL32" s="421"/>
      <c r="AM32" s="421"/>
    </row>
    <row r="33" spans="1:39" ht="25.05" customHeight="1">
      <c r="A33" s="154">
        <v>1003</v>
      </c>
      <c r="B33" s="428" t="s">
        <v>389</v>
      </c>
      <c r="C33" s="427" t="s">
        <v>1481</v>
      </c>
      <c r="D33" s="427" t="s">
        <v>1483</v>
      </c>
      <c r="E33" s="427">
        <v>35.51</v>
      </c>
      <c r="F33" s="427">
        <v>15</v>
      </c>
      <c r="G33" s="154">
        <v>330</v>
      </c>
      <c r="H33" s="427">
        <v>359</v>
      </c>
      <c r="I33" s="427">
        <v>4.2</v>
      </c>
      <c r="J33" s="427">
        <v>8.9</v>
      </c>
      <c r="K33" s="155">
        <v>0.3</v>
      </c>
      <c r="L33" s="421"/>
      <c r="M33" s="421"/>
      <c r="N33" s="421"/>
      <c r="O33" s="421"/>
      <c r="P33" s="421"/>
      <c r="Q33" s="421"/>
      <c r="R33" s="421"/>
      <c r="S33" s="421"/>
      <c r="T33" s="421"/>
      <c r="U33" s="421"/>
      <c r="V33" s="421"/>
      <c r="W33" s="421"/>
      <c r="X33" s="421"/>
      <c r="Y33" s="421"/>
      <c r="Z33" s="421"/>
      <c r="AA33" s="421"/>
      <c r="AB33" s="421"/>
      <c r="AC33" s="421"/>
      <c r="AD33" s="421"/>
      <c r="AE33" s="421"/>
      <c r="AF33" s="421"/>
      <c r="AG33" s="421"/>
      <c r="AH33" s="421"/>
      <c r="AI33" s="421"/>
      <c r="AJ33" s="421"/>
      <c r="AK33" s="421"/>
      <c r="AL33" s="421"/>
      <c r="AM33" s="421"/>
    </row>
    <row r="34" spans="1:39" ht="25.05" customHeight="1">
      <c r="A34" s="154">
        <v>1003</v>
      </c>
      <c r="B34" s="428" t="s">
        <v>390</v>
      </c>
      <c r="C34" s="427" t="s">
        <v>1481</v>
      </c>
      <c r="D34" s="427" t="s">
        <v>1482</v>
      </c>
      <c r="E34" s="427">
        <v>19.75</v>
      </c>
      <c r="F34" s="427">
        <v>8</v>
      </c>
      <c r="G34" s="154">
        <v>108</v>
      </c>
      <c r="H34" s="427">
        <v>359</v>
      </c>
      <c r="I34" s="427">
        <v>1.7</v>
      </c>
      <c r="J34" s="427">
        <v>8.9</v>
      </c>
      <c r="K34" s="155">
        <v>3.1</v>
      </c>
      <c r="L34" s="421"/>
      <c r="M34" s="421"/>
      <c r="N34" s="421"/>
      <c r="O34" s="421"/>
      <c r="P34" s="421"/>
      <c r="Q34" s="421"/>
      <c r="R34" s="421"/>
      <c r="S34" s="421"/>
      <c r="T34" s="421"/>
      <c r="U34" s="421"/>
      <c r="V34" s="421"/>
      <c r="W34" s="421"/>
      <c r="X34" s="421"/>
      <c r="Y34" s="421"/>
      <c r="Z34" s="421"/>
      <c r="AA34" s="421"/>
      <c r="AB34" s="421"/>
      <c r="AC34" s="421"/>
      <c r="AD34" s="421"/>
      <c r="AE34" s="421"/>
      <c r="AF34" s="421"/>
      <c r="AG34" s="421"/>
      <c r="AH34" s="421"/>
      <c r="AI34" s="421"/>
      <c r="AJ34" s="421"/>
      <c r="AK34" s="421"/>
      <c r="AL34" s="421"/>
      <c r="AM34" s="421"/>
    </row>
    <row r="35" spans="1:39" ht="25.05" customHeight="1">
      <c r="A35" s="156">
        <v>1003</v>
      </c>
      <c r="B35" s="164" t="s">
        <v>391</v>
      </c>
      <c r="C35" s="157" t="s">
        <v>1481</v>
      </c>
      <c r="D35" s="157" t="s">
        <v>1480</v>
      </c>
      <c r="E35" s="157">
        <v>46.82</v>
      </c>
      <c r="F35" s="157">
        <v>14</v>
      </c>
      <c r="G35" s="156">
        <v>343</v>
      </c>
      <c r="H35" s="157">
        <v>359</v>
      </c>
      <c r="I35" s="157">
        <v>2.2000000000000002</v>
      </c>
      <c r="J35" s="157">
        <v>2.5</v>
      </c>
      <c r="K35" s="158">
        <v>1.7</v>
      </c>
      <c r="L35" s="421"/>
      <c r="M35" s="421"/>
      <c r="N35" s="421"/>
      <c r="O35" s="421"/>
      <c r="P35" s="421"/>
      <c r="Q35" s="421"/>
      <c r="R35" s="421"/>
      <c r="S35" s="421"/>
      <c r="T35" s="421"/>
      <c r="U35" s="421"/>
      <c r="V35" s="421"/>
      <c r="W35" s="421"/>
      <c r="X35" s="421"/>
      <c r="Y35" s="421"/>
      <c r="Z35" s="421"/>
      <c r="AA35" s="421"/>
      <c r="AB35" s="421"/>
      <c r="AC35" s="421"/>
      <c r="AD35" s="421"/>
      <c r="AE35" s="421"/>
      <c r="AF35" s="421"/>
      <c r="AG35" s="421"/>
      <c r="AH35" s="421"/>
      <c r="AI35" s="421"/>
      <c r="AJ35" s="421"/>
      <c r="AK35" s="421"/>
      <c r="AL35" s="421"/>
      <c r="AM35" s="421"/>
    </row>
    <row r="36" spans="1:39" ht="25.05" customHeight="1">
      <c r="A36" s="151">
        <v>1002</v>
      </c>
      <c r="B36" s="163" t="s">
        <v>1274</v>
      </c>
      <c r="C36" s="152" t="s">
        <v>58</v>
      </c>
      <c r="D36" s="152" t="s">
        <v>314</v>
      </c>
      <c r="E36" s="152">
        <v>279.11</v>
      </c>
      <c r="F36" s="152">
        <v>200</v>
      </c>
      <c r="G36" s="151">
        <v>14727</v>
      </c>
      <c r="H36" s="152">
        <v>359</v>
      </c>
      <c r="I36" s="152">
        <v>51.5</v>
      </c>
      <c r="J36" s="152">
        <v>71</v>
      </c>
      <c r="K36" s="153">
        <v>48.2</v>
      </c>
      <c r="L36" s="421"/>
      <c r="M36" s="421"/>
      <c r="N36" s="421"/>
      <c r="O36" s="421"/>
      <c r="P36" s="421"/>
      <c r="Q36" s="421"/>
      <c r="R36" s="421"/>
      <c r="S36" s="421"/>
      <c r="T36" s="421"/>
      <c r="U36" s="421"/>
      <c r="V36" s="421"/>
      <c r="W36" s="421"/>
      <c r="X36" s="421"/>
      <c r="Y36" s="421"/>
      <c r="Z36" s="421"/>
      <c r="AA36" s="421"/>
      <c r="AB36" s="421"/>
      <c r="AC36" s="421"/>
      <c r="AD36" s="421"/>
      <c r="AE36" s="421"/>
      <c r="AF36" s="421"/>
      <c r="AG36" s="421"/>
      <c r="AH36" s="421"/>
      <c r="AI36" s="421"/>
      <c r="AJ36" s="421"/>
      <c r="AK36" s="421"/>
      <c r="AL36" s="421"/>
      <c r="AM36" s="421"/>
    </row>
    <row r="37" spans="1:39" ht="25.05" customHeight="1">
      <c r="A37" s="154">
        <v>1002</v>
      </c>
      <c r="B37" s="428" t="s">
        <v>380</v>
      </c>
      <c r="C37" s="427" t="s">
        <v>58</v>
      </c>
      <c r="D37" s="427" t="s">
        <v>315</v>
      </c>
      <c r="E37" s="427">
        <v>118.83</v>
      </c>
      <c r="F37" s="427">
        <v>60</v>
      </c>
      <c r="G37" s="154">
        <v>6038</v>
      </c>
      <c r="H37" s="427">
        <v>359</v>
      </c>
      <c r="I37" s="427">
        <v>67.400000000000006</v>
      </c>
      <c r="J37" s="427">
        <v>74.400000000000006</v>
      </c>
      <c r="K37" s="155">
        <v>40.700000000000003</v>
      </c>
      <c r="L37" s="421"/>
      <c r="M37" s="421"/>
      <c r="N37" s="421"/>
      <c r="O37" s="421"/>
      <c r="P37" s="421"/>
      <c r="Q37" s="421"/>
      <c r="R37" s="421"/>
      <c r="S37" s="421"/>
      <c r="T37" s="421"/>
      <c r="U37" s="421"/>
      <c r="V37" s="421"/>
      <c r="W37" s="421"/>
      <c r="X37" s="421"/>
      <c r="Y37" s="421"/>
      <c r="Z37" s="421"/>
      <c r="AA37" s="421"/>
      <c r="AB37" s="421"/>
      <c r="AC37" s="421"/>
      <c r="AD37" s="421"/>
      <c r="AE37" s="421"/>
      <c r="AF37" s="421"/>
      <c r="AG37" s="421"/>
      <c r="AH37" s="421"/>
      <c r="AI37" s="421"/>
      <c r="AJ37" s="421"/>
      <c r="AK37" s="421"/>
      <c r="AL37" s="421"/>
      <c r="AM37" s="421"/>
    </row>
    <row r="38" spans="1:39" ht="25.05" customHeight="1">
      <c r="A38" s="154">
        <v>1002</v>
      </c>
      <c r="B38" s="428" t="s">
        <v>381</v>
      </c>
      <c r="C38" s="427" t="s">
        <v>58</v>
      </c>
      <c r="D38" s="427" t="s">
        <v>316</v>
      </c>
      <c r="E38" s="427">
        <v>42.5</v>
      </c>
      <c r="F38" s="427">
        <v>20</v>
      </c>
      <c r="G38" s="154">
        <v>2098</v>
      </c>
      <c r="H38" s="427">
        <v>359</v>
      </c>
      <c r="I38" s="427">
        <v>29.2</v>
      </c>
      <c r="J38" s="427">
        <v>37.6</v>
      </c>
      <c r="K38" s="155">
        <v>12.5</v>
      </c>
      <c r="L38" s="421"/>
      <c r="M38" s="421"/>
      <c r="N38" s="421"/>
      <c r="O38" s="421"/>
      <c r="P38" s="421"/>
      <c r="Q38" s="421"/>
      <c r="R38" s="421"/>
      <c r="S38" s="421"/>
      <c r="T38" s="421"/>
      <c r="U38" s="421"/>
      <c r="V38" s="421"/>
      <c r="W38" s="421"/>
      <c r="X38" s="421"/>
      <c r="Y38" s="421"/>
      <c r="Z38" s="421"/>
      <c r="AA38" s="421"/>
      <c r="AB38" s="421"/>
      <c r="AC38" s="421"/>
      <c r="AD38" s="421"/>
      <c r="AE38" s="421"/>
      <c r="AF38" s="421"/>
      <c r="AG38" s="421"/>
      <c r="AH38" s="421"/>
      <c r="AI38" s="421"/>
      <c r="AJ38" s="421"/>
      <c r="AK38" s="421"/>
      <c r="AL38" s="421"/>
      <c r="AM38" s="421"/>
    </row>
    <row r="39" spans="1:39" ht="25.05" customHeight="1">
      <c r="A39" s="154">
        <v>1002</v>
      </c>
      <c r="B39" s="428" t="s">
        <v>382</v>
      </c>
      <c r="C39" s="427" t="s">
        <v>58</v>
      </c>
      <c r="D39" s="427" t="s">
        <v>317</v>
      </c>
      <c r="E39" s="427">
        <v>42.5</v>
      </c>
      <c r="F39" s="427">
        <v>20</v>
      </c>
      <c r="G39" s="154">
        <v>1500</v>
      </c>
      <c r="H39" s="427">
        <v>359</v>
      </c>
      <c r="I39" s="427">
        <v>32.299999999999997</v>
      </c>
      <c r="J39" s="427">
        <v>32.299999999999997</v>
      </c>
      <c r="K39" s="155">
        <v>3.1</v>
      </c>
      <c r="L39" s="421"/>
      <c r="M39" s="421"/>
      <c r="N39" s="421"/>
      <c r="O39" s="421"/>
      <c r="P39" s="421"/>
      <c r="Q39" s="421"/>
      <c r="R39" s="421"/>
      <c r="S39" s="421"/>
      <c r="T39" s="421"/>
      <c r="U39" s="421"/>
      <c r="V39" s="421"/>
      <c r="W39" s="421"/>
      <c r="X39" s="421"/>
      <c r="Y39" s="421"/>
      <c r="Z39" s="421"/>
      <c r="AA39" s="421"/>
      <c r="AB39" s="421"/>
      <c r="AC39" s="421"/>
      <c r="AD39" s="421"/>
      <c r="AE39" s="421"/>
      <c r="AF39" s="421"/>
      <c r="AG39" s="421"/>
      <c r="AH39" s="421"/>
      <c r="AI39" s="421"/>
      <c r="AJ39" s="421"/>
      <c r="AK39" s="421"/>
      <c r="AL39" s="421"/>
      <c r="AM39" s="421"/>
    </row>
    <row r="40" spans="1:39" ht="25.05" customHeight="1">
      <c r="A40" s="154">
        <v>1002</v>
      </c>
      <c r="B40" s="428" t="s">
        <v>383</v>
      </c>
      <c r="C40" s="427" t="s">
        <v>58</v>
      </c>
      <c r="D40" s="427" t="s">
        <v>318</v>
      </c>
      <c r="E40" s="427">
        <v>58.16</v>
      </c>
      <c r="F40" s="427">
        <v>20</v>
      </c>
      <c r="G40" s="154">
        <v>1067</v>
      </c>
      <c r="H40" s="427">
        <v>359</v>
      </c>
      <c r="I40" s="427">
        <v>12</v>
      </c>
      <c r="J40" s="427">
        <v>14.8</v>
      </c>
      <c r="K40" s="155">
        <v>10</v>
      </c>
      <c r="L40" s="421"/>
      <c r="M40" s="421"/>
      <c r="N40" s="421"/>
      <c r="O40" s="421"/>
      <c r="P40" s="421"/>
      <c r="Q40" s="421"/>
      <c r="R40" s="421"/>
      <c r="S40" s="421"/>
      <c r="T40" s="421"/>
      <c r="U40" s="421"/>
      <c r="V40" s="421"/>
      <c r="W40" s="421"/>
      <c r="X40" s="421"/>
      <c r="Y40" s="421"/>
      <c r="Z40" s="421"/>
      <c r="AA40" s="421"/>
      <c r="AB40" s="421"/>
      <c r="AC40" s="421"/>
      <c r="AD40" s="421"/>
      <c r="AE40" s="421"/>
      <c r="AF40" s="421"/>
      <c r="AG40" s="421"/>
      <c r="AH40" s="421"/>
      <c r="AI40" s="421"/>
      <c r="AJ40" s="421"/>
      <c r="AK40" s="421"/>
      <c r="AL40" s="421"/>
      <c r="AM40" s="421"/>
    </row>
    <row r="41" spans="1:39" ht="25.05" customHeight="1">
      <c r="A41" s="154">
        <v>1002</v>
      </c>
      <c r="B41" s="428" t="s">
        <v>384</v>
      </c>
      <c r="C41" s="427" t="s">
        <v>58</v>
      </c>
      <c r="D41" s="427" t="s">
        <v>319</v>
      </c>
      <c r="E41" s="427">
        <v>48.74</v>
      </c>
      <c r="F41" s="427">
        <v>20</v>
      </c>
      <c r="G41" s="154">
        <v>1269</v>
      </c>
      <c r="H41" s="427">
        <v>359</v>
      </c>
      <c r="I41" s="427">
        <v>20.100000000000001</v>
      </c>
      <c r="J41" s="427">
        <v>32.299999999999997</v>
      </c>
      <c r="K41" s="155">
        <v>3.6</v>
      </c>
      <c r="L41" s="421"/>
      <c r="M41" s="421"/>
      <c r="N41" s="421"/>
      <c r="O41" s="421"/>
      <c r="P41" s="421"/>
      <c r="Q41" s="421"/>
      <c r="R41" s="421"/>
      <c r="S41" s="421"/>
      <c r="T41" s="421"/>
      <c r="U41" s="421"/>
      <c r="V41" s="421"/>
      <c r="W41" s="421"/>
      <c r="X41" s="421"/>
      <c r="Y41" s="421"/>
      <c r="Z41" s="421"/>
      <c r="AA41" s="421"/>
      <c r="AB41" s="421"/>
      <c r="AC41" s="421"/>
      <c r="AD41" s="421"/>
      <c r="AE41" s="421"/>
      <c r="AF41" s="421"/>
      <c r="AG41" s="421"/>
      <c r="AH41" s="421"/>
      <c r="AI41" s="421"/>
      <c r="AJ41" s="421"/>
      <c r="AK41" s="421"/>
      <c r="AL41" s="421"/>
      <c r="AM41" s="421"/>
    </row>
    <row r="42" spans="1:39" ht="25.05" customHeight="1">
      <c r="A42" s="154">
        <v>1002</v>
      </c>
      <c r="B42" s="428" t="s">
        <v>385</v>
      </c>
      <c r="C42" s="427" t="s">
        <v>58</v>
      </c>
      <c r="D42" s="427" t="s">
        <v>320</v>
      </c>
      <c r="E42" s="427">
        <v>61.58</v>
      </c>
      <c r="F42" s="427">
        <v>30</v>
      </c>
      <c r="G42" s="154">
        <v>4889</v>
      </c>
      <c r="H42" s="427">
        <v>359</v>
      </c>
      <c r="I42" s="427">
        <v>34.799999999999997</v>
      </c>
      <c r="J42" s="427">
        <v>32.9</v>
      </c>
      <c r="K42" s="155">
        <v>26.2</v>
      </c>
      <c r="L42" s="421"/>
      <c r="M42" s="421"/>
      <c r="N42" s="421"/>
      <c r="O42" s="421"/>
      <c r="P42" s="421"/>
      <c r="Q42" s="421"/>
      <c r="R42" s="421"/>
      <c r="S42" s="421"/>
      <c r="T42" s="421"/>
      <c r="U42" s="421"/>
      <c r="V42" s="421"/>
      <c r="W42" s="421"/>
      <c r="X42" s="421"/>
      <c r="Y42" s="421"/>
      <c r="Z42" s="421"/>
      <c r="AA42" s="421"/>
      <c r="AB42" s="421"/>
      <c r="AC42" s="421"/>
      <c r="AD42" s="421"/>
      <c r="AE42" s="421"/>
      <c r="AF42" s="421"/>
      <c r="AG42" s="421"/>
      <c r="AH42" s="421"/>
      <c r="AI42" s="421"/>
      <c r="AJ42" s="421"/>
      <c r="AK42" s="421"/>
      <c r="AL42" s="421"/>
      <c r="AM42" s="421"/>
    </row>
    <row r="43" spans="1:39" ht="25.05" customHeight="1">
      <c r="A43" s="154">
        <v>1002</v>
      </c>
      <c r="B43" s="428" t="s">
        <v>386</v>
      </c>
      <c r="C43" s="427" t="s">
        <v>58</v>
      </c>
      <c r="D43" s="427" t="s">
        <v>321</v>
      </c>
      <c r="E43" s="427">
        <v>25.96</v>
      </c>
      <c r="F43" s="427">
        <v>15</v>
      </c>
      <c r="G43" s="154">
        <v>180</v>
      </c>
      <c r="H43" s="427">
        <v>359</v>
      </c>
      <c r="I43" s="427">
        <v>3.6</v>
      </c>
      <c r="J43" s="427">
        <v>3.9</v>
      </c>
      <c r="K43" s="155">
        <v>0.3</v>
      </c>
      <c r="L43" s="421"/>
      <c r="M43" s="421"/>
      <c r="N43" s="421"/>
      <c r="O43" s="421"/>
      <c r="P43" s="421"/>
      <c r="Q43" s="421"/>
      <c r="R43" s="421"/>
      <c r="S43" s="421"/>
      <c r="T43" s="421"/>
      <c r="U43" s="421"/>
      <c r="V43" s="421"/>
      <c r="W43" s="421"/>
      <c r="X43" s="421"/>
      <c r="Y43" s="421"/>
      <c r="Z43" s="421"/>
      <c r="AA43" s="421"/>
      <c r="AB43" s="421"/>
      <c r="AC43" s="421"/>
      <c r="AD43" s="421"/>
      <c r="AE43" s="421"/>
      <c r="AF43" s="421"/>
      <c r="AG43" s="421"/>
      <c r="AH43" s="421"/>
      <c r="AI43" s="421"/>
      <c r="AJ43" s="421"/>
      <c r="AK43" s="421"/>
      <c r="AL43" s="421"/>
      <c r="AM43" s="421"/>
    </row>
    <row r="44" spans="1:39" ht="25.05" customHeight="1">
      <c r="A44" s="154">
        <v>1002</v>
      </c>
      <c r="B44" s="428" t="s">
        <v>387</v>
      </c>
      <c r="C44" s="427" t="s">
        <v>58</v>
      </c>
      <c r="D44" s="427" t="s">
        <v>322</v>
      </c>
      <c r="E44" s="427">
        <v>75.08</v>
      </c>
      <c r="F44" s="427">
        <v>20</v>
      </c>
      <c r="G44" s="154">
        <v>951</v>
      </c>
      <c r="H44" s="427">
        <v>359</v>
      </c>
      <c r="I44" s="427">
        <v>10.3</v>
      </c>
      <c r="J44" s="427">
        <v>3.9</v>
      </c>
      <c r="K44" s="155">
        <v>0.3</v>
      </c>
      <c r="L44" s="421"/>
      <c r="M44" s="421"/>
      <c r="N44" s="421"/>
      <c r="O44" s="421"/>
      <c r="P44" s="421"/>
      <c r="Q44" s="421"/>
      <c r="R44" s="421"/>
      <c r="S44" s="421"/>
      <c r="T44" s="421"/>
      <c r="U44" s="421"/>
      <c r="V44" s="421"/>
      <c r="W44" s="421"/>
      <c r="X44" s="421"/>
      <c r="Y44" s="421"/>
      <c r="Z44" s="421"/>
      <c r="AA44" s="421"/>
      <c r="AB44" s="421"/>
      <c r="AC44" s="421"/>
      <c r="AD44" s="421"/>
      <c r="AE44" s="421"/>
      <c r="AF44" s="421"/>
      <c r="AG44" s="421"/>
      <c r="AH44" s="421"/>
      <c r="AI44" s="421"/>
      <c r="AJ44" s="421"/>
      <c r="AK44" s="421"/>
      <c r="AL44" s="421"/>
      <c r="AM44" s="421"/>
    </row>
    <row r="45" spans="1:39" ht="25.05" customHeight="1">
      <c r="A45" s="154">
        <v>1002</v>
      </c>
      <c r="B45" s="428" t="s">
        <v>388</v>
      </c>
      <c r="C45" s="427" t="s">
        <v>58</v>
      </c>
      <c r="D45" s="427" t="s">
        <v>323</v>
      </c>
      <c r="E45" s="427">
        <v>29.6</v>
      </c>
      <c r="F45" s="427">
        <v>10</v>
      </c>
      <c r="G45" s="154">
        <v>174</v>
      </c>
      <c r="H45" s="427">
        <v>359</v>
      </c>
      <c r="I45" s="427">
        <v>10.9</v>
      </c>
      <c r="J45" s="427">
        <v>1.7</v>
      </c>
      <c r="K45" s="155">
        <v>0</v>
      </c>
      <c r="L45" s="421"/>
      <c r="M45" s="421"/>
      <c r="N45" s="421"/>
      <c r="O45" s="421"/>
      <c r="P45" s="421"/>
      <c r="Q45" s="421"/>
      <c r="R45" s="421"/>
      <c r="S45" s="421"/>
      <c r="T45" s="421"/>
      <c r="U45" s="421"/>
      <c r="V45" s="421"/>
      <c r="W45" s="421"/>
      <c r="X45" s="421"/>
      <c r="Y45" s="421"/>
      <c r="Z45" s="421"/>
      <c r="AA45" s="421"/>
      <c r="AB45" s="421"/>
      <c r="AC45" s="421"/>
      <c r="AD45" s="421"/>
      <c r="AE45" s="421"/>
      <c r="AF45" s="421"/>
      <c r="AG45" s="421"/>
      <c r="AH45" s="421"/>
      <c r="AI45" s="421"/>
      <c r="AJ45" s="421"/>
      <c r="AK45" s="421"/>
      <c r="AL45" s="421"/>
      <c r="AM45" s="421"/>
    </row>
    <row r="46" spans="1:39" ht="25.05" customHeight="1">
      <c r="A46" s="154">
        <v>1002</v>
      </c>
      <c r="B46" s="428" t="s">
        <v>389</v>
      </c>
      <c r="C46" s="427" t="s">
        <v>58</v>
      </c>
      <c r="D46" s="427" t="s">
        <v>324</v>
      </c>
      <c r="E46" s="427">
        <v>29.6</v>
      </c>
      <c r="F46" s="427">
        <v>10</v>
      </c>
      <c r="G46" s="154">
        <v>12</v>
      </c>
      <c r="H46" s="427">
        <v>359</v>
      </c>
      <c r="I46" s="427">
        <v>0.3</v>
      </c>
      <c r="J46" s="427">
        <v>0.3</v>
      </c>
      <c r="K46" s="155">
        <v>0</v>
      </c>
      <c r="L46" s="421"/>
      <c r="M46" s="421"/>
      <c r="N46" s="421"/>
      <c r="O46" s="421"/>
      <c r="P46" s="421"/>
      <c r="Q46" s="421"/>
      <c r="R46" s="421"/>
      <c r="S46" s="421"/>
      <c r="T46" s="421"/>
      <c r="U46" s="421"/>
      <c r="V46" s="421"/>
      <c r="W46" s="421"/>
      <c r="X46" s="421"/>
      <c r="Y46" s="421"/>
      <c r="Z46" s="421"/>
      <c r="AA46" s="421"/>
      <c r="AB46" s="421"/>
      <c r="AC46" s="421"/>
      <c r="AD46" s="421"/>
      <c r="AE46" s="421"/>
      <c r="AF46" s="421"/>
      <c r="AG46" s="421"/>
      <c r="AH46" s="421"/>
      <c r="AI46" s="421"/>
      <c r="AJ46" s="421"/>
      <c r="AK46" s="421"/>
      <c r="AL46" s="421"/>
      <c r="AM46" s="421"/>
    </row>
    <row r="47" spans="1:39" ht="25.05" customHeight="1">
      <c r="A47" s="156">
        <v>1002</v>
      </c>
      <c r="B47" s="164" t="s">
        <v>390</v>
      </c>
      <c r="C47" s="157" t="s">
        <v>58</v>
      </c>
      <c r="D47" s="157" t="s">
        <v>1479</v>
      </c>
      <c r="E47" s="157">
        <v>47.81</v>
      </c>
      <c r="F47" s="157">
        <v>20</v>
      </c>
      <c r="G47" s="156">
        <v>1239</v>
      </c>
      <c r="H47" s="157">
        <v>359</v>
      </c>
      <c r="I47" s="157">
        <v>5</v>
      </c>
      <c r="J47" s="157">
        <v>6.4</v>
      </c>
      <c r="K47" s="158">
        <v>1.1000000000000001</v>
      </c>
      <c r="L47" s="421"/>
      <c r="M47" s="421"/>
      <c r="N47" s="421"/>
      <c r="O47" s="421"/>
      <c r="P47" s="421"/>
      <c r="Q47" s="421"/>
      <c r="R47" s="421"/>
      <c r="S47" s="421"/>
      <c r="T47" s="421"/>
      <c r="U47" s="421"/>
      <c r="V47" s="421"/>
      <c r="W47" s="421"/>
      <c r="X47" s="421"/>
      <c r="Y47" s="421"/>
      <c r="Z47" s="421"/>
      <c r="AA47" s="421"/>
      <c r="AB47" s="421"/>
      <c r="AC47" s="421"/>
      <c r="AD47" s="421"/>
      <c r="AE47" s="421"/>
      <c r="AF47" s="421"/>
      <c r="AG47" s="421"/>
      <c r="AH47" s="421"/>
      <c r="AI47" s="421"/>
      <c r="AJ47" s="421"/>
      <c r="AK47" s="421"/>
      <c r="AL47" s="421"/>
      <c r="AM47" s="421"/>
    </row>
    <row r="48" spans="1:39" ht="25.05" customHeight="1">
      <c r="A48" s="151">
        <v>1005</v>
      </c>
      <c r="B48" s="163" t="s">
        <v>1274</v>
      </c>
      <c r="C48" s="152" t="s">
        <v>1473</v>
      </c>
      <c r="D48" s="152" t="s">
        <v>314</v>
      </c>
      <c r="E48" s="152">
        <v>281.11</v>
      </c>
      <c r="F48" s="152">
        <v>200</v>
      </c>
      <c r="G48" s="151">
        <v>17800</v>
      </c>
      <c r="H48" s="152">
        <v>359</v>
      </c>
      <c r="I48" s="152">
        <v>39.6</v>
      </c>
      <c r="J48" s="152">
        <v>38.200000000000003</v>
      </c>
      <c r="K48" s="153">
        <v>54.3</v>
      </c>
      <c r="L48" s="421"/>
      <c r="M48" s="421"/>
      <c r="N48" s="421"/>
      <c r="O48" s="421"/>
      <c r="P48" s="421"/>
      <c r="Q48" s="421"/>
      <c r="R48" s="421"/>
      <c r="S48" s="421"/>
      <c r="T48" s="421"/>
      <c r="U48" s="421"/>
      <c r="V48" s="421"/>
      <c r="W48" s="421"/>
      <c r="X48" s="421"/>
      <c r="Y48" s="421"/>
      <c r="Z48" s="421"/>
      <c r="AA48" s="421"/>
      <c r="AB48" s="421"/>
      <c r="AC48" s="421"/>
      <c r="AD48" s="421"/>
      <c r="AE48" s="421"/>
      <c r="AF48" s="421"/>
      <c r="AG48" s="421"/>
      <c r="AH48" s="421"/>
      <c r="AI48" s="421"/>
      <c r="AJ48" s="421"/>
      <c r="AK48" s="421"/>
      <c r="AL48" s="421"/>
      <c r="AM48" s="421"/>
    </row>
    <row r="49" spans="1:39" ht="25.05" customHeight="1">
      <c r="A49" s="154">
        <v>1005</v>
      </c>
      <c r="B49" s="428" t="s">
        <v>380</v>
      </c>
      <c r="C49" s="427" t="s">
        <v>1473</v>
      </c>
      <c r="D49" s="427" t="s">
        <v>1309</v>
      </c>
      <c r="E49" s="427">
        <v>100</v>
      </c>
      <c r="F49" s="427">
        <v>60</v>
      </c>
      <c r="G49" s="154">
        <v>5823</v>
      </c>
      <c r="H49" s="427">
        <v>359</v>
      </c>
      <c r="I49" s="427">
        <v>37</v>
      </c>
      <c r="J49" s="427">
        <v>41.2</v>
      </c>
      <c r="K49" s="155">
        <v>25.9</v>
      </c>
      <c r="L49" s="421"/>
      <c r="M49" s="421"/>
      <c r="N49" s="421"/>
      <c r="O49" s="421"/>
      <c r="P49" s="421"/>
      <c r="Q49" s="421"/>
      <c r="R49" s="421"/>
      <c r="S49" s="421"/>
      <c r="T49" s="421"/>
      <c r="U49" s="421"/>
      <c r="V49" s="421"/>
      <c r="W49" s="421"/>
      <c r="X49" s="421"/>
      <c r="Y49" s="421"/>
      <c r="Z49" s="421"/>
      <c r="AA49" s="421"/>
      <c r="AB49" s="421"/>
      <c r="AC49" s="421"/>
      <c r="AD49" s="421"/>
      <c r="AE49" s="421"/>
      <c r="AF49" s="421"/>
      <c r="AG49" s="421"/>
      <c r="AH49" s="421"/>
      <c r="AI49" s="421"/>
      <c r="AJ49" s="421"/>
      <c r="AK49" s="421"/>
      <c r="AL49" s="421"/>
      <c r="AM49" s="421"/>
    </row>
    <row r="50" spans="1:39" ht="25.05" customHeight="1">
      <c r="A50" s="154">
        <v>1005</v>
      </c>
      <c r="B50" s="428" t="s">
        <v>381</v>
      </c>
      <c r="C50" s="427" t="s">
        <v>1473</v>
      </c>
      <c r="D50" s="427" t="s">
        <v>1478</v>
      </c>
      <c r="E50" s="427">
        <v>68.88</v>
      </c>
      <c r="F50" s="427">
        <v>40</v>
      </c>
      <c r="G50" s="154">
        <v>3250</v>
      </c>
      <c r="H50" s="427">
        <v>359</v>
      </c>
      <c r="I50" s="427">
        <v>29.8</v>
      </c>
      <c r="J50" s="427">
        <v>32.299999999999997</v>
      </c>
      <c r="K50" s="155">
        <v>22.6</v>
      </c>
      <c r="L50" s="421"/>
      <c r="M50" s="421"/>
      <c r="N50" s="421"/>
      <c r="O50" s="421"/>
      <c r="P50" s="421"/>
      <c r="Q50" s="421"/>
      <c r="R50" s="421"/>
      <c r="S50" s="421"/>
      <c r="T50" s="421"/>
      <c r="U50" s="421"/>
      <c r="V50" s="421"/>
      <c r="W50" s="421"/>
      <c r="X50" s="421"/>
      <c r="Y50" s="421"/>
      <c r="Z50" s="421"/>
      <c r="AA50" s="421"/>
      <c r="AB50" s="421"/>
      <c r="AC50" s="421"/>
      <c r="AD50" s="421"/>
      <c r="AE50" s="421"/>
      <c r="AF50" s="421"/>
      <c r="AG50" s="421"/>
      <c r="AH50" s="421"/>
      <c r="AI50" s="421"/>
      <c r="AJ50" s="421"/>
      <c r="AK50" s="421"/>
      <c r="AL50" s="421"/>
      <c r="AM50" s="421"/>
    </row>
    <row r="51" spans="1:39" ht="25.05" customHeight="1">
      <c r="A51" s="154">
        <v>1005</v>
      </c>
      <c r="B51" s="428" t="s">
        <v>382</v>
      </c>
      <c r="C51" s="427" t="s">
        <v>1473</v>
      </c>
      <c r="D51" s="427" t="s">
        <v>1477</v>
      </c>
      <c r="E51" s="427">
        <v>54</v>
      </c>
      <c r="F51" s="427">
        <v>30</v>
      </c>
      <c r="G51" s="154">
        <v>1921</v>
      </c>
      <c r="H51" s="427">
        <v>359</v>
      </c>
      <c r="I51" s="427">
        <v>26.5</v>
      </c>
      <c r="J51" s="427">
        <v>28.4</v>
      </c>
      <c r="K51" s="155">
        <v>10.3</v>
      </c>
      <c r="L51" s="421"/>
      <c r="M51" s="421"/>
      <c r="N51" s="421"/>
      <c r="O51" s="421"/>
      <c r="P51" s="421"/>
      <c r="Q51" s="421"/>
      <c r="R51" s="421"/>
      <c r="S51" s="421"/>
      <c r="T51" s="421"/>
      <c r="U51" s="421"/>
      <c r="V51" s="421"/>
      <c r="W51" s="421"/>
      <c r="X51" s="421"/>
      <c r="Y51" s="421"/>
      <c r="Z51" s="421"/>
      <c r="AA51" s="421"/>
      <c r="AB51" s="421"/>
      <c r="AC51" s="421"/>
      <c r="AD51" s="421"/>
      <c r="AE51" s="421"/>
      <c r="AF51" s="421"/>
      <c r="AG51" s="421"/>
      <c r="AH51" s="421"/>
      <c r="AI51" s="421"/>
      <c r="AJ51" s="421"/>
      <c r="AK51" s="421"/>
      <c r="AL51" s="421"/>
      <c r="AM51" s="421"/>
    </row>
    <row r="52" spans="1:39" ht="25.05" customHeight="1">
      <c r="A52" s="154">
        <v>1005</v>
      </c>
      <c r="B52" s="428" t="s">
        <v>383</v>
      </c>
      <c r="C52" s="427" t="s">
        <v>1473</v>
      </c>
      <c r="D52" s="427" t="s">
        <v>1476</v>
      </c>
      <c r="E52" s="427">
        <v>84</v>
      </c>
      <c r="F52" s="427">
        <v>50</v>
      </c>
      <c r="G52" s="154">
        <v>3167</v>
      </c>
      <c r="H52" s="427">
        <v>359</v>
      </c>
      <c r="I52" s="427">
        <v>31.5</v>
      </c>
      <c r="J52" s="427">
        <v>33.700000000000003</v>
      </c>
      <c r="K52" s="155">
        <v>22.6</v>
      </c>
      <c r="L52" s="421"/>
      <c r="M52" s="421"/>
      <c r="N52" s="421"/>
      <c r="O52" s="421"/>
      <c r="P52" s="421"/>
      <c r="Q52" s="421"/>
      <c r="R52" s="421"/>
      <c r="S52" s="421"/>
      <c r="T52" s="421"/>
      <c r="U52" s="421"/>
      <c r="V52" s="421"/>
      <c r="W52" s="421"/>
      <c r="X52" s="421"/>
      <c r="Y52" s="421"/>
      <c r="Z52" s="421"/>
      <c r="AA52" s="421"/>
      <c r="AB52" s="421"/>
      <c r="AC52" s="421"/>
      <c r="AD52" s="421"/>
      <c r="AE52" s="421"/>
      <c r="AF52" s="421"/>
      <c r="AG52" s="421"/>
      <c r="AH52" s="421"/>
      <c r="AI52" s="421"/>
      <c r="AJ52" s="421"/>
      <c r="AK52" s="421"/>
      <c r="AL52" s="421"/>
      <c r="AM52" s="421"/>
    </row>
    <row r="53" spans="1:39" ht="25.05" customHeight="1">
      <c r="A53" s="154">
        <v>1005</v>
      </c>
      <c r="B53" s="428" t="s">
        <v>384</v>
      </c>
      <c r="C53" s="427" t="s">
        <v>1473</v>
      </c>
      <c r="D53" s="427" t="s">
        <v>1475</v>
      </c>
      <c r="E53" s="427">
        <v>32.85</v>
      </c>
      <c r="F53" s="427">
        <v>15</v>
      </c>
      <c r="G53" s="154">
        <v>1726</v>
      </c>
      <c r="H53" s="427">
        <v>359</v>
      </c>
      <c r="I53" s="427">
        <v>18.100000000000001</v>
      </c>
      <c r="J53" s="427">
        <v>18.899999999999999</v>
      </c>
      <c r="K53" s="155">
        <v>10</v>
      </c>
      <c r="L53" s="421"/>
      <c r="M53" s="421"/>
      <c r="N53" s="421"/>
      <c r="O53" s="421"/>
      <c r="P53" s="421"/>
      <c r="Q53" s="421"/>
      <c r="R53" s="421"/>
      <c r="S53" s="421"/>
      <c r="T53" s="421"/>
      <c r="U53" s="421"/>
      <c r="V53" s="421"/>
      <c r="W53" s="421"/>
      <c r="X53" s="421"/>
      <c r="Y53" s="421"/>
      <c r="Z53" s="421"/>
      <c r="AA53" s="421"/>
      <c r="AB53" s="421"/>
      <c r="AC53" s="421"/>
      <c r="AD53" s="421"/>
      <c r="AE53" s="421"/>
      <c r="AF53" s="421"/>
      <c r="AG53" s="421"/>
      <c r="AH53" s="421"/>
      <c r="AI53" s="421"/>
      <c r="AJ53" s="421"/>
      <c r="AK53" s="421"/>
      <c r="AL53" s="421"/>
      <c r="AM53" s="421"/>
    </row>
    <row r="54" spans="1:39" ht="25.05" customHeight="1">
      <c r="A54" s="154">
        <v>1005</v>
      </c>
      <c r="B54" s="428" t="s">
        <v>385</v>
      </c>
      <c r="C54" s="427" t="s">
        <v>1473</v>
      </c>
      <c r="D54" s="427" t="s">
        <v>1474</v>
      </c>
      <c r="E54" s="427">
        <v>32.85</v>
      </c>
      <c r="F54" s="427">
        <v>15</v>
      </c>
      <c r="G54" s="154">
        <v>933</v>
      </c>
      <c r="H54" s="427">
        <v>359</v>
      </c>
      <c r="I54" s="427">
        <v>15.6</v>
      </c>
      <c r="J54" s="427">
        <v>17.5</v>
      </c>
      <c r="K54" s="155">
        <v>9.1999999999999993</v>
      </c>
      <c r="L54" s="421"/>
      <c r="M54" s="421"/>
      <c r="N54" s="421"/>
      <c r="O54" s="421"/>
      <c r="P54" s="421"/>
      <c r="Q54" s="421"/>
      <c r="R54" s="421"/>
      <c r="S54" s="421"/>
      <c r="T54" s="421"/>
      <c r="U54" s="421"/>
      <c r="V54" s="421"/>
      <c r="W54" s="421"/>
      <c r="X54" s="421"/>
      <c r="Y54" s="421"/>
      <c r="Z54" s="421"/>
      <c r="AA54" s="421"/>
      <c r="AB54" s="421"/>
      <c r="AC54" s="421"/>
      <c r="AD54" s="421"/>
      <c r="AE54" s="421"/>
      <c r="AF54" s="421"/>
      <c r="AG54" s="421"/>
      <c r="AH54" s="421"/>
      <c r="AI54" s="421"/>
      <c r="AJ54" s="421"/>
      <c r="AK54" s="421"/>
      <c r="AL54" s="421"/>
      <c r="AM54" s="421"/>
    </row>
    <row r="55" spans="1:39" ht="25.05" customHeight="1">
      <c r="A55" s="154">
        <v>1005</v>
      </c>
      <c r="B55" s="428" t="s">
        <v>386</v>
      </c>
      <c r="C55" s="427" t="s">
        <v>1473</v>
      </c>
      <c r="D55" s="427" t="s">
        <v>322</v>
      </c>
      <c r="E55" s="427">
        <v>81.25</v>
      </c>
      <c r="F55" s="427">
        <v>37</v>
      </c>
      <c r="G55" s="154">
        <v>859</v>
      </c>
      <c r="H55" s="427">
        <v>359</v>
      </c>
      <c r="I55" s="427">
        <v>13.1</v>
      </c>
      <c r="J55" s="427">
        <v>8.4</v>
      </c>
      <c r="K55" s="155">
        <v>0.6</v>
      </c>
      <c r="L55" s="421"/>
      <c r="M55" s="421"/>
      <c r="N55" s="421"/>
      <c r="O55" s="421"/>
      <c r="P55" s="421"/>
      <c r="Q55" s="421"/>
      <c r="R55" s="421"/>
      <c r="S55" s="421"/>
      <c r="T55" s="421"/>
      <c r="U55" s="421"/>
      <c r="V55" s="421"/>
      <c r="W55" s="421"/>
      <c r="X55" s="421"/>
      <c r="Y55" s="421"/>
      <c r="Z55" s="421"/>
      <c r="AA55" s="421"/>
      <c r="AB55" s="421"/>
      <c r="AC55" s="421"/>
      <c r="AD55" s="421"/>
      <c r="AE55" s="421"/>
      <c r="AF55" s="421"/>
      <c r="AG55" s="421"/>
      <c r="AH55" s="421"/>
      <c r="AI55" s="421"/>
      <c r="AJ55" s="421"/>
      <c r="AK55" s="421"/>
      <c r="AL55" s="421"/>
      <c r="AM55" s="421"/>
    </row>
    <row r="56" spans="1:39" ht="25.05" customHeight="1">
      <c r="A56" s="156">
        <v>1005</v>
      </c>
      <c r="B56" s="164" t="s">
        <v>387</v>
      </c>
      <c r="C56" s="157" t="s">
        <v>1473</v>
      </c>
      <c r="D56" s="157" t="s">
        <v>323</v>
      </c>
      <c r="E56" s="157">
        <v>46.11</v>
      </c>
      <c r="F56" s="157">
        <v>20</v>
      </c>
      <c r="G56" s="156">
        <v>235</v>
      </c>
      <c r="H56" s="157">
        <v>359</v>
      </c>
      <c r="I56" s="157">
        <v>6.7</v>
      </c>
      <c r="J56" s="157">
        <v>12.3</v>
      </c>
      <c r="K56" s="158">
        <v>0.3</v>
      </c>
      <c r="L56" s="421"/>
      <c r="M56" s="421"/>
      <c r="N56" s="421"/>
      <c r="O56" s="421"/>
      <c r="P56" s="421"/>
      <c r="Q56" s="421"/>
      <c r="R56" s="421"/>
      <c r="S56" s="421"/>
      <c r="T56" s="421"/>
      <c r="U56" s="421"/>
      <c r="V56" s="421"/>
      <c r="W56" s="421"/>
      <c r="X56" s="421"/>
      <c r="Y56" s="421"/>
      <c r="Z56" s="421"/>
      <c r="AA56" s="421"/>
      <c r="AB56" s="421"/>
      <c r="AC56" s="421"/>
      <c r="AD56" s="421"/>
      <c r="AE56" s="421"/>
      <c r="AF56" s="421"/>
      <c r="AG56" s="421"/>
      <c r="AH56" s="421"/>
      <c r="AI56" s="421"/>
      <c r="AJ56" s="421"/>
      <c r="AK56" s="421"/>
      <c r="AL56" s="421"/>
      <c r="AM56" s="421"/>
    </row>
    <row r="57" spans="1:39" ht="25.05" customHeight="1">
      <c r="A57" s="151">
        <v>1004</v>
      </c>
      <c r="B57" s="163" t="s">
        <v>1274</v>
      </c>
      <c r="C57" s="152" t="s">
        <v>56</v>
      </c>
      <c r="D57" s="152" t="s">
        <v>314</v>
      </c>
      <c r="E57" s="152">
        <v>216.5</v>
      </c>
      <c r="F57" s="152">
        <v>200</v>
      </c>
      <c r="G57" s="151">
        <v>13515</v>
      </c>
      <c r="H57" s="152">
        <v>359</v>
      </c>
      <c r="I57" s="152">
        <v>52.9</v>
      </c>
      <c r="J57" s="152">
        <v>60.4</v>
      </c>
      <c r="K57" s="153">
        <v>47.1</v>
      </c>
      <c r="L57" s="421"/>
      <c r="M57" s="421"/>
      <c r="N57" s="421"/>
      <c r="O57" s="421"/>
      <c r="P57" s="421"/>
      <c r="Q57" s="421"/>
      <c r="R57" s="421"/>
      <c r="S57" s="421"/>
      <c r="T57" s="421"/>
      <c r="U57" s="421"/>
      <c r="V57" s="421"/>
      <c r="W57" s="421"/>
      <c r="X57" s="421"/>
      <c r="Y57" s="421"/>
      <c r="Z57" s="421"/>
      <c r="AA57" s="421"/>
      <c r="AB57" s="421"/>
      <c r="AC57" s="421"/>
      <c r="AD57" s="421"/>
      <c r="AE57" s="421"/>
      <c r="AF57" s="421"/>
      <c r="AG57" s="421"/>
      <c r="AH57" s="421"/>
      <c r="AI57" s="421"/>
      <c r="AJ57" s="421"/>
      <c r="AK57" s="421"/>
      <c r="AL57" s="421"/>
      <c r="AM57" s="421"/>
    </row>
    <row r="58" spans="1:39" ht="25.05" customHeight="1">
      <c r="A58" s="154">
        <v>1004</v>
      </c>
      <c r="B58" s="428" t="s">
        <v>380</v>
      </c>
      <c r="C58" s="427" t="s">
        <v>56</v>
      </c>
      <c r="D58" s="427" t="s">
        <v>315</v>
      </c>
      <c r="E58" s="427">
        <v>95.9</v>
      </c>
      <c r="F58" s="427">
        <v>80</v>
      </c>
      <c r="G58" s="154">
        <v>7535</v>
      </c>
      <c r="H58" s="427">
        <v>359</v>
      </c>
      <c r="I58" s="427">
        <v>44</v>
      </c>
      <c r="J58" s="427">
        <v>59.1</v>
      </c>
      <c r="K58" s="155">
        <v>47.9</v>
      </c>
      <c r="L58" s="421"/>
      <c r="M58" s="421"/>
      <c r="N58" s="421"/>
      <c r="O58" s="421"/>
      <c r="P58" s="421"/>
      <c r="Q58" s="421"/>
      <c r="R58" s="421"/>
      <c r="S58" s="421"/>
      <c r="T58" s="421"/>
      <c r="U58" s="421"/>
      <c r="V58" s="421"/>
      <c r="W58" s="421"/>
      <c r="X58" s="421"/>
      <c r="Y58" s="421"/>
      <c r="Z58" s="421"/>
      <c r="AA58" s="421"/>
      <c r="AB58" s="421"/>
      <c r="AC58" s="421"/>
      <c r="AD58" s="421"/>
      <c r="AE58" s="421"/>
      <c r="AF58" s="421"/>
      <c r="AG58" s="421"/>
      <c r="AH58" s="421"/>
      <c r="AI58" s="421"/>
      <c r="AJ58" s="421"/>
      <c r="AK58" s="421"/>
      <c r="AL58" s="421"/>
      <c r="AM58" s="421"/>
    </row>
    <row r="59" spans="1:39" ht="25.05" customHeight="1">
      <c r="A59" s="154">
        <v>1004</v>
      </c>
      <c r="B59" s="428" t="s">
        <v>381</v>
      </c>
      <c r="C59" s="427" t="s">
        <v>56</v>
      </c>
      <c r="D59" s="427" t="s">
        <v>316</v>
      </c>
      <c r="E59" s="427">
        <v>73.5</v>
      </c>
      <c r="F59" s="427">
        <v>50</v>
      </c>
      <c r="G59" s="154">
        <v>4271</v>
      </c>
      <c r="H59" s="427">
        <v>359</v>
      </c>
      <c r="I59" s="427">
        <v>35.1</v>
      </c>
      <c r="J59" s="427">
        <v>38.200000000000003</v>
      </c>
      <c r="K59" s="155">
        <v>32.9</v>
      </c>
      <c r="L59" s="421"/>
      <c r="M59" s="421"/>
      <c r="N59" s="421"/>
      <c r="O59" s="421"/>
      <c r="P59" s="421"/>
      <c r="Q59" s="421"/>
      <c r="R59" s="421"/>
      <c r="S59" s="421"/>
      <c r="T59" s="421"/>
      <c r="U59" s="421"/>
      <c r="V59" s="421"/>
      <c r="W59" s="421"/>
      <c r="X59" s="421"/>
      <c r="Y59" s="421"/>
      <c r="Z59" s="421"/>
      <c r="AA59" s="421"/>
      <c r="AB59" s="421"/>
      <c r="AC59" s="421"/>
      <c r="AD59" s="421"/>
      <c r="AE59" s="421"/>
      <c r="AF59" s="421"/>
      <c r="AG59" s="421"/>
      <c r="AH59" s="421"/>
      <c r="AI59" s="421"/>
      <c r="AJ59" s="421"/>
      <c r="AK59" s="421"/>
      <c r="AL59" s="421"/>
      <c r="AM59" s="421"/>
    </row>
    <row r="60" spans="1:39" ht="25.05" customHeight="1">
      <c r="A60" s="154">
        <v>1004</v>
      </c>
      <c r="B60" s="428" t="s">
        <v>382</v>
      </c>
      <c r="C60" s="427" t="s">
        <v>56</v>
      </c>
      <c r="D60" s="427" t="s">
        <v>317</v>
      </c>
      <c r="E60" s="427">
        <v>64.599999999999994</v>
      </c>
      <c r="F60" s="427">
        <v>40</v>
      </c>
      <c r="G60" s="154">
        <v>2926</v>
      </c>
      <c r="H60" s="427">
        <v>359</v>
      </c>
      <c r="I60" s="427">
        <v>18.100000000000001</v>
      </c>
      <c r="J60" s="427">
        <v>43.2</v>
      </c>
      <c r="K60" s="155">
        <v>16.2</v>
      </c>
      <c r="L60" s="421"/>
      <c r="M60" s="421"/>
      <c r="N60" s="421"/>
      <c r="O60" s="421"/>
      <c r="P60" s="421"/>
      <c r="Q60" s="421"/>
      <c r="R60" s="421"/>
      <c r="S60" s="421"/>
      <c r="T60" s="421"/>
      <c r="U60" s="421"/>
      <c r="V60" s="421"/>
      <c r="W60" s="421"/>
      <c r="X60" s="421"/>
      <c r="Y60" s="421"/>
      <c r="Z60" s="421"/>
      <c r="AA60" s="421"/>
      <c r="AB60" s="421"/>
      <c r="AC60" s="421"/>
      <c r="AD60" s="421"/>
      <c r="AE60" s="421"/>
      <c r="AF60" s="421"/>
      <c r="AG60" s="421"/>
      <c r="AH60" s="421"/>
      <c r="AI60" s="421"/>
      <c r="AJ60" s="421"/>
      <c r="AK60" s="421"/>
      <c r="AL60" s="421"/>
      <c r="AM60" s="421"/>
    </row>
    <row r="61" spans="1:39" ht="25.05" customHeight="1">
      <c r="A61" s="154">
        <v>1004</v>
      </c>
      <c r="B61" s="428" t="s">
        <v>383</v>
      </c>
      <c r="C61" s="427" t="s">
        <v>56</v>
      </c>
      <c r="D61" s="427" t="s">
        <v>318</v>
      </c>
      <c r="E61" s="427">
        <v>62.7</v>
      </c>
      <c r="F61" s="427">
        <v>40</v>
      </c>
      <c r="G61" s="154">
        <v>1977</v>
      </c>
      <c r="H61" s="427">
        <v>359</v>
      </c>
      <c r="I61" s="427">
        <v>31.5</v>
      </c>
      <c r="J61" s="427">
        <v>14.5</v>
      </c>
      <c r="K61" s="155">
        <v>17.3</v>
      </c>
      <c r="L61" s="421"/>
      <c r="M61" s="421"/>
      <c r="N61" s="421"/>
      <c r="O61" s="421"/>
      <c r="P61" s="421"/>
      <c r="Q61" s="421"/>
      <c r="R61" s="421"/>
      <c r="S61" s="421"/>
      <c r="T61" s="421"/>
      <c r="U61" s="421"/>
      <c r="V61" s="421"/>
      <c r="W61" s="421"/>
      <c r="X61" s="421"/>
      <c r="Y61" s="421"/>
      <c r="Z61" s="421"/>
      <c r="AA61" s="421"/>
      <c r="AB61" s="421"/>
      <c r="AC61" s="421"/>
      <c r="AD61" s="421"/>
      <c r="AE61" s="421"/>
      <c r="AF61" s="421"/>
      <c r="AG61" s="421"/>
      <c r="AH61" s="421"/>
      <c r="AI61" s="421"/>
      <c r="AJ61" s="421"/>
      <c r="AK61" s="421"/>
      <c r="AL61" s="421"/>
      <c r="AM61" s="421"/>
    </row>
    <row r="62" spans="1:39" ht="25.05" customHeight="1">
      <c r="A62" s="154">
        <v>1004</v>
      </c>
      <c r="B62" s="428" t="s">
        <v>384</v>
      </c>
      <c r="C62" s="427" t="s">
        <v>56</v>
      </c>
      <c r="D62" s="427" t="s">
        <v>1441</v>
      </c>
      <c r="E62" s="427">
        <v>18.399999999999999</v>
      </c>
      <c r="F62" s="427">
        <v>10</v>
      </c>
      <c r="G62" s="154">
        <v>491</v>
      </c>
      <c r="H62" s="427">
        <v>359</v>
      </c>
      <c r="I62" s="427">
        <v>4.7</v>
      </c>
      <c r="J62" s="427">
        <v>18.899999999999999</v>
      </c>
      <c r="K62" s="155">
        <v>11.7</v>
      </c>
      <c r="L62" s="421"/>
      <c r="M62" s="421"/>
      <c r="N62" s="421"/>
      <c r="O62" s="421"/>
      <c r="P62" s="421"/>
      <c r="Q62" s="421"/>
      <c r="R62" s="421"/>
      <c r="S62" s="421"/>
      <c r="T62" s="421"/>
      <c r="U62" s="421"/>
      <c r="V62" s="421"/>
      <c r="W62" s="421"/>
      <c r="X62" s="421"/>
      <c r="Y62" s="421"/>
      <c r="Z62" s="421"/>
      <c r="AA62" s="421"/>
      <c r="AB62" s="421"/>
      <c r="AC62" s="421"/>
      <c r="AD62" s="421"/>
      <c r="AE62" s="421"/>
      <c r="AF62" s="421"/>
      <c r="AG62" s="421"/>
      <c r="AH62" s="421"/>
      <c r="AI62" s="421"/>
      <c r="AJ62" s="421"/>
      <c r="AK62" s="421"/>
      <c r="AL62" s="421"/>
      <c r="AM62" s="421"/>
    </row>
    <row r="63" spans="1:39" ht="25.05" customHeight="1">
      <c r="A63" s="154">
        <v>1004</v>
      </c>
      <c r="B63" s="428" t="s">
        <v>385</v>
      </c>
      <c r="C63" s="427" t="s">
        <v>56</v>
      </c>
      <c r="D63" s="427" t="s">
        <v>1440</v>
      </c>
      <c r="E63" s="427">
        <v>18.399999999999999</v>
      </c>
      <c r="F63" s="427">
        <v>10</v>
      </c>
      <c r="G63" s="154">
        <v>472</v>
      </c>
      <c r="H63" s="427">
        <v>359</v>
      </c>
      <c r="I63" s="427">
        <v>3.3</v>
      </c>
      <c r="J63" s="427">
        <v>17.5</v>
      </c>
      <c r="K63" s="155">
        <v>7.2</v>
      </c>
      <c r="L63" s="421"/>
      <c r="M63" s="421"/>
      <c r="N63" s="421"/>
      <c r="O63" s="421"/>
      <c r="P63" s="421"/>
      <c r="Q63" s="421"/>
      <c r="R63" s="421"/>
      <c r="S63" s="421"/>
      <c r="T63" s="421"/>
      <c r="U63" s="421"/>
      <c r="V63" s="421"/>
      <c r="W63" s="421"/>
      <c r="X63" s="421"/>
      <c r="Y63" s="421"/>
      <c r="Z63" s="421"/>
      <c r="AA63" s="421"/>
      <c r="AB63" s="421"/>
      <c r="AC63" s="421"/>
      <c r="AD63" s="421"/>
      <c r="AE63" s="421"/>
      <c r="AF63" s="421"/>
      <c r="AG63" s="421"/>
      <c r="AH63" s="421"/>
      <c r="AI63" s="421"/>
      <c r="AJ63" s="421"/>
      <c r="AK63" s="421"/>
      <c r="AL63" s="421"/>
      <c r="AM63" s="421"/>
    </row>
    <row r="64" spans="1:39" ht="25.05" customHeight="1">
      <c r="A64" s="154">
        <v>1004</v>
      </c>
      <c r="B64" s="428" t="s">
        <v>386</v>
      </c>
      <c r="C64" s="427" t="s">
        <v>56</v>
      </c>
      <c r="D64" s="427" t="s">
        <v>1472</v>
      </c>
      <c r="E64" s="427">
        <v>76.650000000000006</v>
      </c>
      <c r="F64" s="427">
        <v>37</v>
      </c>
      <c r="G64" s="154">
        <v>1277</v>
      </c>
      <c r="H64" s="427">
        <v>359</v>
      </c>
      <c r="I64" s="427">
        <v>14.8</v>
      </c>
      <c r="J64" s="427">
        <v>3.3</v>
      </c>
      <c r="K64" s="155">
        <v>0.3</v>
      </c>
      <c r="L64" s="421"/>
      <c r="M64" s="421"/>
      <c r="N64" s="421"/>
      <c r="O64" s="421"/>
      <c r="P64" s="421"/>
      <c r="Q64" s="421"/>
      <c r="R64" s="421"/>
      <c r="S64" s="421"/>
      <c r="T64" s="421"/>
      <c r="U64" s="421"/>
      <c r="V64" s="421"/>
      <c r="W64" s="421"/>
      <c r="X64" s="421"/>
      <c r="Y64" s="421"/>
      <c r="Z64" s="421"/>
      <c r="AA64" s="421"/>
      <c r="AB64" s="421"/>
      <c r="AC64" s="421"/>
      <c r="AD64" s="421"/>
      <c r="AE64" s="421"/>
      <c r="AF64" s="421"/>
      <c r="AG64" s="421"/>
      <c r="AH64" s="421"/>
      <c r="AI64" s="421"/>
      <c r="AJ64" s="421"/>
      <c r="AK64" s="421"/>
      <c r="AL64" s="421"/>
      <c r="AM64" s="421"/>
    </row>
    <row r="65" spans="1:39" ht="25.05" customHeight="1">
      <c r="A65" s="154">
        <v>1004</v>
      </c>
      <c r="B65" s="428" t="s">
        <v>387</v>
      </c>
      <c r="C65" s="427" t="s">
        <v>56</v>
      </c>
      <c r="D65" s="427" t="s">
        <v>1471</v>
      </c>
      <c r="E65" s="427">
        <v>36.9</v>
      </c>
      <c r="F65" s="427">
        <v>15</v>
      </c>
      <c r="G65" s="154">
        <v>1418</v>
      </c>
      <c r="H65" s="427">
        <v>359</v>
      </c>
      <c r="I65" s="427">
        <v>20.3</v>
      </c>
      <c r="J65" s="427">
        <v>23.4</v>
      </c>
      <c r="K65" s="155">
        <v>12.8</v>
      </c>
      <c r="L65" s="421"/>
      <c r="M65" s="421"/>
      <c r="N65" s="421"/>
      <c r="O65" s="421"/>
      <c r="P65" s="421"/>
      <c r="Q65" s="421"/>
      <c r="R65" s="421"/>
      <c r="S65" s="421"/>
      <c r="T65" s="421"/>
      <c r="U65" s="421"/>
      <c r="V65" s="421"/>
      <c r="W65" s="421"/>
      <c r="X65" s="421"/>
      <c r="Y65" s="421"/>
      <c r="Z65" s="421"/>
      <c r="AA65" s="421"/>
      <c r="AB65" s="421"/>
      <c r="AC65" s="421"/>
      <c r="AD65" s="421"/>
      <c r="AE65" s="421"/>
      <c r="AF65" s="421"/>
      <c r="AG65" s="421"/>
      <c r="AH65" s="421"/>
      <c r="AI65" s="421"/>
      <c r="AJ65" s="421"/>
      <c r="AK65" s="421"/>
      <c r="AL65" s="421"/>
      <c r="AM65" s="421"/>
    </row>
    <row r="66" spans="1:39" ht="25.05" customHeight="1">
      <c r="A66" s="156">
        <v>1004</v>
      </c>
      <c r="B66" s="164" t="s">
        <v>388</v>
      </c>
      <c r="C66" s="157" t="s">
        <v>56</v>
      </c>
      <c r="D66" s="157" t="s">
        <v>1470</v>
      </c>
      <c r="E66" s="157">
        <v>35.200000000000003</v>
      </c>
      <c r="F66" s="157">
        <v>15</v>
      </c>
      <c r="G66" s="156">
        <v>1062</v>
      </c>
      <c r="H66" s="157">
        <v>359</v>
      </c>
      <c r="I66" s="157">
        <v>29</v>
      </c>
      <c r="J66" s="157">
        <v>29</v>
      </c>
      <c r="K66" s="158">
        <v>0</v>
      </c>
      <c r="L66" s="421"/>
      <c r="M66" s="421"/>
      <c r="N66" s="421"/>
      <c r="O66" s="421"/>
      <c r="P66" s="421"/>
      <c r="Q66" s="421"/>
      <c r="R66" s="421"/>
      <c r="S66" s="421"/>
      <c r="T66" s="421"/>
      <c r="U66" s="421"/>
      <c r="V66" s="421"/>
      <c r="W66" s="421"/>
      <c r="X66" s="421"/>
      <c r="Y66" s="421"/>
      <c r="Z66" s="421"/>
      <c r="AA66" s="421"/>
      <c r="AB66" s="421"/>
      <c r="AC66" s="421"/>
      <c r="AD66" s="421"/>
      <c r="AE66" s="421"/>
      <c r="AF66" s="421"/>
      <c r="AG66" s="421"/>
      <c r="AH66" s="421"/>
      <c r="AI66" s="421"/>
      <c r="AJ66" s="421"/>
      <c r="AK66" s="421"/>
      <c r="AL66" s="421"/>
      <c r="AM66" s="421"/>
    </row>
    <row r="67" spans="1:39" ht="25.05" customHeight="1">
      <c r="A67" s="151">
        <v>1006</v>
      </c>
      <c r="B67" s="163" t="s">
        <v>1274</v>
      </c>
      <c r="C67" s="152" t="s">
        <v>55</v>
      </c>
      <c r="D67" s="152" t="s">
        <v>314</v>
      </c>
      <c r="E67" s="152">
        <v>252</v>
      </c>
      <c r="F67" s="152">
        <v>150</v>
      </c>
      <c r="G67" s="151">
        <v>12104</v>
      </c>
      <c r="H67" s="152">
        <v>359</v>
      </c>
      <c r="I67" s="152">
        <v>17.3</v>
      </c>
      <c r="J67" s="152">
        <v>23.1</v>
      </c>
      <c r="K67" s="153">
        <v>11.7</v>
      </c>
      <c r="L67" s="421"/>
      <c r="M67" s="421"/>
      <c r="N67" s="421"/>
      <c r="O67" s="421"/>
      <c r="P67" s="421"/>
      <c r="Q67" s="421"/>
      <c r="R67" s="421"/>
      <c r="S67" s="421"/>
      <c r="T67" s="421"/>
      <c r="U67" s="421"/>
      <c r="V67" s="421"/>
      <c r="W67" s="421"/>
      <c r="X67" s="421"/>
      <c r="Y67" s="421"/>
      <c r="Z67" s="421"/>
      <c r="AA67" s="421"/>
      <c r="AB67" s="421"/>
      <c r="AC67" s="421"/>
      <c r="AD67" s="421"/>
      <c r="AE67" s="421"/>
      <c r="AF67" s="421"/>
      <c r="AG67" s="421"/>
      <c r="AH67" s="421"/>
      <c r="AI67" s="421"/>
      <c r="AJ67" s="421"/>
      <c r="AK67" s="421"/>
      <c r="AL67" s="421"/>
      <c r="AM67" s="421"/>
    </row>
    <row r="68" spans="1:39" ht="25.05" customHeight="1">
      <c r="A68" s="154">
        <v>1006</v>
      </c>
      <c r="B68" s="428" t="s">
        <v>380</v>
      </c>
      <c r="C68" s="427" t="s">
        <v>55</v>
      </c>
      <c r="D68" s="427" t="s">
        <v>315</v>
      </c>
      <c r="E68" s="427">
        <v>95</v>
      </c>
      <c r="F68" s="427">
        <v>60</v>
      </c>
      <c r="G68" s="154">
        <v>4002</v>
      </c>
      <c r="H68" s="427">
        <v>359</v>
      </c>
      <c r="I68" s="427">
        <v>13.9</v>
      </c>
      <c r="J68" s="427">
        <v>24</v>
      </c>
      <c r="K68" s="155">
        <v>8.4</v>
      </c>
      <c r="L68" s="421"/>
      <c r="M68" s="421"/>
      <c r="N68" s="421"/>
      <c r="O68" s="421"/>
      <c r="P68" s="421"/>
      <c r="Q68" s="421"/>
      <c r="R68" s="421"/>
      <c r="S68" s="421"/>
      <c r="T68" s="421"/>
      <c r="U68" s="421"/>
      <c r="V68" s="421"/>
      <c r="W68" s="421"/>
      <c r="X68" s="421"/>
      <c r="Y68" s="421"/>
      <c r="Z68" s="421"/>
      <c r="AA68" s="421"/>
      <c r="AB68" s="421"/>
      <c r="AC68" s="421"/>
      <c r="AD68" s="421"/>
      <c r="AE68" s="421"/>
      <c r="AF68" s="421"/>
      <c r="AG68" s="421"/>
      <c r="AH68" s="421"/>
      <c r="AI68" s="421"/>
      <c r="AJ68" s="421"/>
      <c r="AK68" s="421"/>
      <c r="AL68" s="421"/>
      <c r="AM68" s="421"/>
    </row>
    <row r="69" spans="1:39" ht="25.05" customHeight="1">
      <c r="A69" s="154">
        <v>1006</v>
      </c>
      <c r="B69" s="428" t="s">
        <v>381</v>
      </c>
      <c r="C69" s="427" t="s">
        <v>55</v>
      </c>
      <c r="D69" s="427" t="s">
        <v>316</v>
      </c>
      <c r="E69" s="427">
        <v>60</v>
      </c>
      <c r="F69" s="427">
        <v>36</v>
      </c>
      <c r="G69" s="154">
        <v>2085</v>
      </c>
      <c r="H69" s="427">
        <v>359</v>
      </c>
      <c r="I69" s="427">
        <v>12.3</v>
      </c>
      <c r="J69" s="427">
        <v>18.899999999999999</v>
      </c>
      <c r="K69" s="155">
        <v>5.8</v>
      </c>
      <c r="L69" s="421"/>
      <c r="M69" s="421"/>
      <c r="N69" s="421"/>
      <c r="O69" s="421"/>
      <c r="P69" s="421"/>
      <c r="Q69" s="421"/>
      <c r="R69" s="421"/>
      <c r="S69" s="421"/>
      <c r="T69" s="421"/>
      <c r="U69" s="421"/>
      <c r="V69" s="421"/>
      <c r="W69" s="421"/>
      <c r="X69" s="421"/>
      <c r="Y69" s="421"/>
      <c r="Z69" s="421"/>
      <c r="AA69" s="421"/>
      <c r="AB69" s="421"/>
      <c r="AC69" s="421"/>
      <c r="AD69" s="421"/>
      <c r="AE69" s="421"/>
      <c r="AF69" s="421"/>
      <c r="AG69" s="421"/>
      <c r="AH69" s="421"/>
      <c r="AI69" s="421"/>
      <c r="AJ69" s="421"/>
      <c r="AK69" s="421"/>
      <c r="AL69" s="421"/>
      <c r="AM69" s="421"/>
    </row>
    <row r="70" spans="1:39" ht="25.05" customHeight="1">
      <c r="A70" s="154">
        <v>1006</v>
      </c>
      <c r="B70" s="428" t="s">
        <v>382</v>
      </c>
      <c r="C70" s="427" t="s">
        <v>55</v>
      </c>
      <c r="D70" s="427" t="s">
        <v>317</v>
      </c>
      <c r="E70" s="427">
        <v>33.75</v>
      </c>
      <c r="F70" s="427">
        <v>18</v>
      </c>
      <c r="G70" s="154">
        <v>2814</v>
      </c>
      <c r="H70" s="427">
        <v>359</v>
      </c>
      <c r="I70" s="427">
        <v>12.3</v>
      </c>
      <c r="J70" s="427">
        <v>15.6</v>
      </c>
      <c r="K70" s="155">
        <v>4.5</v>
      </c>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21"/>
      <c r="AM70" s="421"/>
    </row>
    <row r="71" spans="1:39" ht="25.05" customHeight="1">
      <c r="A71" s="154">
        <v>1006</v>
      </c>
      <c r="B71" s="428" t="s">
        <v>383</v>
      </c>
      <c r="C71" s="427" t="s">
        <v>55</v>
      </c>
      <c r="D71" s="427" t="s">
        <v>1441</v>
      </c>
      <c r="E71" s="427">
        <v>45.9</v>
      </c>
      <c r="F71" s="427">
        <v>36</v>
      </c>
      <c r="G71" s="154">
        <v>1816</v>
      </c>
      <c r="H71" s="427">
        <v>359</v>
      </c>
      <c r="I71" s="427">
        <v>7.8</v>
      </c>
      <c r="J71" s="427">
        <v>12</v>
      </c>
      <c r="K71" s="155">
        <v>2.5</v>
      </c>
      <c r="L71" s="421"/>
      <c r="M71" s="421"/>
      <c r="N71" s="421"/>
      <c r="O71" s="421"/>
      <c r="P71" s="421"/>
      <c r="Q71" s="421"/>
      <c r="R71" s="421"/>
      <c r="S71" s="421"/>
      <c r="T71" s="421"/>
      <c r="U71" s="421"/>
      <c r="V71" s="421"/>
      <c r="W71" s="421"/>
      <c r="X71" s="421"/>
      <c r="Y71" s="421"/>
      <c r="Z71" s="421"/>
      <c r="AA71" s="421"/>
      <c r="AB71" s="421"/>
      <c r="AC71" s="421"/>
      <c r="AD71" s="421"/>
      <c r="AE71" s="421"/>
      <c r="AF71" s="421"/>
      <c r="AG71" s="421"/>
      <c r="AH71" s="421"/>
      <c r="AI71" s="421"/>
      <c r="AJ71" s="421"/>
      <c r="AK71" s="421"/>
      <c r="AL71" s="421"/>
      <c r="AM71" s="421"/>
    </row>
    <row r="72" spans="1:39" ht="25.05" customHeight="1">
      <c r="A72" s="154">
        <v>1006</v>
      </c>
      <c r="B72" s="428" t="s">
        <v>384</v>
      </c>
      <c r="C72" s="427" t="s">
        <v>55</v>
      </c>
      <c r="D72" s="427" t="s">
        <v>1440</v>
      </c>
      <c r="E72" s="427">
        <v>36</v>
      </c>
      <c r="F72" s="427">
        <v>24</v>
      </c>
      <c r="G72" s="154">
        <v>1765</v>
      </c>
      <c r="H72" s="427">
        <v>359</v>
      </c>
      <c r="I72" s="427">
        <v>7.8</v>
      </c>
      <c r="J72" s="427">
        <v>12.5</v>
      </c>
      <c r="K72" s="155">
        <v>2.2000000000000002</v>
      </c>
      <c r="L72" s="421"/>
      <c r="M72" s="421"/>
      <c r="N72" s="421"/>
      <c r="O72" s="421"/>
      <c r="P72" s="421"/>
      <c r="Q72" s="421"/>
      <c r="R72" s="421"/>
      <c r="S72" s="421"/>
      <c r="T72" s="421"/>
      <c r="U72" s="421"/>
      <c r="V72" s="421"/>
      <c r="W72" s="421"/>
      <c r="X72" s="421"/>
      <c r="Y72" s="421"/>
      <c r="Z72" s="421"/>
      <c r="AA72" s="421"/>
      <c r="AB72" s="421"/>
      <c r="AC72" s="421"/>
      <c r="AD72" s="421"/>
      <c r="AE72" s="421"/>
      <c r="AF72" s="421"/>
      <c r="AG72" s="421"/>
      <c r="AH72" s="421"/>
      <c r="AI72" s="421"/>
      <c r="AJ72" s="421"/>
      <c r="AK72" s="421"/>
      <c r="AL72" s="421"/>
      <c r="AM72" s="421"/>
    </row>
    <row r="73" spans="1:39" ht="25.05" customHeight="1">
      <c r="A73" s="154">
        <v>1006</v>
      </c>
      <c r="B73" s="428" t="s">
        <v>385</v>
      </c>
      <c r="C73" s="427" t="s">
        <v>55</v>
      </c>
      <c r="D73" s="427" t="s">
        <v>322</v>
      </c>
      <c r="E73" s="427">
        <v>60.88</v>
      </c>
      <c r="F73" s="429"/>
      <c r="G73" s="154">
        <v>425</v>
      </c>
      <c r="H73" s="427">
        <v>359</v>
      </c>
      <c r="I73" s="427">
        <v>5.3</v>
      </c>
      <c r="J73" s="427">
        <v>3.9</v>
      </c>
      <c r="K73" s="155">
        <v>1.7</v>
      </c>
      <c r="L73" s="421"/>
      <c r="M73" s="421"/>
      <c r="N73" s="421"/>
      <c r="O73" s="421"/>
      <c r="P73" s="421"/>
      <c r="Q73" s="421"/>
      <c r="R73" s="421"/>
      <c r="S73" s="421"/>
      <c r="T73" s="421"/>
      <c r="U73" s="421"/>
      <c r="V73" s="421"/>
      <c r="W73" s="421"/>
      <c r="X73" s="421"/>
      <c r="Y73" s="421"/>
      <c r="Z73" s="421"/>
      <c r="AA73" s="421"/>
      <c r="AB73" s="421"/>
      <c r="AC73" s="421"/>
      <c r="AD73" s="421"/>
      <c r="AE73" s="421"/>
      <c r="AF73" s="421"/>
      <c r="AG73" s="421"/>
      <c r="AH73" s="421"/>
      <c r="AI73" s="421"/>
      <c r="AJ73" s="421"/>
      <c r="AK73" s="421"/>
      <c r="AL73" s="421"/>
      <c r="AM73" s="421"/>
    </row>
    <row r="74" spans="1:39" ht="25.05" customHeight="1">
      <c r="A74" s="156">
        <v>1006</v>
      </c>
      <c r="B74" s="164" t="s">
        <v>386</v>
      </c>
      <c r="C74" s="157" t="s">
        <v>55</v>
      </c>
      <c r="D74" s="157" t="s">
        <v>324</v>
      </c>
      <c r="E74" s="157">
        <v>65</v>
      </c>
      <c r="F74" s="398"/>
      <c r="G74" s="156">
        <v>194</v>
      </c>
      <c r="H74" s="157">
        <v>359</v>
      </c>
      <c r="I74" s="157">
        <v>1.7</v>
      </c>
      <c r="J74" s="157">
        <v>1.7</v>
      </c>
      <c r="K74" s="158">
        <v>0</v>
      </c>
      <c r="L74" s="421"/>
      <c r="M74" s="421"/>
      <c r="N74" s="421"/>
      <c r="O74" s="421"/>
      <c r="P74" s="421"/>
      <c r="Q74" s="421"/>
      <c r="R74" s="421"/>
      <c r="S74" s="421"/>
      <c r="T74" s="421"/>
      <c r="U74" s="421"/>
      <c r="V74" s="421"/>
      <c r="W74" s="421"/>
      <c r="X74" s="421"/>
      <c r="Y74" s="421"/>
      <c r="Z74" s="421"/>
      <c r="AA74" s="421"/>
      <c r="AB74" s="421"/>
      <c r="AC74" s="421"/>
      <c r="AD74" s="421"/>
      <c r="AE74" s="421"/>
      <c r="AF74" s="421"/>
      <c r="AG74" s="421"/>
      <c r="AH74" s="421"/>
      <c r="AI74" s="421"/>
      <c r="AJ74" s="421"/>
      <c r="AK74" s="421"/>
      <c r="AL74" s="421"/>
      <c r="AM74" s="421"/>
    </row>
    <row r="75" spans="1:39" ht="25.05" customHeight="1">
      <c r="A75" s="151">
        <v>2011</v>
      </c>
      <c r="B75" s="163" t="s">
        <v>1274</v>
      </c>
      <c r="C75" s="152" t="s">
        <v>283</v>
      </c>
      <c r="D75" s="152" t="s">
        <v>1469</v>
      </c>
      <c r="E75" s="152">
        <v>250.66</v>
      </c>
      <c r="F75" s="152">
        <v>190</v>
      </c>
      <c r="G75" s="151">
        <v>2608</v>
      </c>
      <c r="H75" s="152">
        <v>366</v>
      </c>
      <c r="I75" s="152">
        <v>18.3</v>
      </c>
      <c r="J75" s="152">
        <v>13.7</v>
      </c>
      <c r="K75" s="153">
        <v>7.4</v>
      </c>
      <c r="L75" s="421"/>
      <c r="M75" s="421"/>
      <c r="N75" s="421"/>
      <c r="O75" s="421"/>
      <c r="P75" s="421"/>
      <c r="Q75" s="421"/>
      <c r="R75" s="421"/>
      <c r="S75" s="421"/>
      <c r="T75" s="421"/>
      <c r="U75" s="421"/>
      <c r="V75" s="421"/>
      <c r="W75" s="421"/>
      <c r="X75" s="421"/>
      <c r="Y75" s="421"/>
      <c r="Z75" s="421"/>
      <c r="AA75" s="421"/>
      <c r="AB75" s="421"/>
      <c r="AC75" s="421"/>
      <c r="AD75" s="421"/>
      <c r="AE75" s="421"/>
      <c r="AF75" s="421"/>
      <c r="AG75" s="421"/>
      <c r="AH75" s="421"/>
      <c r="AI75" s="421"/>
      <c r="AJ75" s="421"/>
      <c r="AK75" s="421"/>
      <c r="AL75" s="421"/>
      <c r="AM75" s="421"/>
    </row>
    <row r="76" spans="1:39" ht="25.05" customHeight="1">
      <c r="A76" s="154">
        <v>2011</v>
      </c>
      <c r="B76" s="428" t="s">
        <v>380</v>
      </c>
      <c r="C76" s="427" t="s">
        <v>283</v>
      </c>
      <c r="D76" s="427" t="s">
        <v>1468</v>
      </c>
      <c r="E76" s="427">
        <v>44.71</v>
      </c>
      <c r="F76" s="427">
        <v>10</v>
      </c>
      <c r="G76" s="154">
        <v>223</v>
      </c>
      <c r="H76" s="427">
        <v>366</v>
      </c>
      <c r="I76" s="427">
        <v>2.2000000000000002</v>
      </c>
      <c r="J76" s="427">
        <v>2.7</v>
      </c>
      <c r="K76" s="155">
        <v>2.2000000000000002</v>
      </c>
      <c r="L76" s="421"/>
      <c r="M76" s="421"/>
      <c r="N76" s="421"/>
      <c r="O76" s="421"/>
      <c r="P76" s="421"/>
      <c r="Q76" s="421"/>
      <c r="R76" s="421"/>
      <c r="S76" s="421"/>
      <c r="T76" s="421"/>
      <c r="U76" s="421"/>
      <c r="V76" s="421"/>
      <c r="W76" s="421"/>
      <c r="X76" s="421"/>
      <c r="Y76" s="421"/>
      <c r="Z76" s="421"/>
      <c r="AA76" s="421"/>
      <c r="AB76" s="421"/>
      <c r="AC76" s="421"/>
      <c r="AD76" s="421"/>
      <c r="AE76" s="421"/>
      <c r="AF76" s="421"/>
      <c r="AG76" s="421"/>
      <c r="AH76" s="421"/>
      <c r="AI76" s="421"/>
      <c r="AJ76" s="421"/>
      <c r="AK76" s="421"/>
      <c r="AL76" s="421"/>
      <c r="AM76" s="421"/>
    </row>
    <row r="77" spans="1:39" ht="25.05" customHeight="1">
      <c r="A77" s="154">
        <v>2011</v>
      </c>
      <c r="B77" s="428" t="s">
        <v>381</v>
      </c>
      <c r="C77" s="427" t="s">
        <v>283</v>
      </c>
      <c r="D77" s="427" t="s">
        <v>1467</v>
      </c>
      <c r="E77" s="427">
        <v>23.85</v>
      </c>
      <c r="F77" s="427">
        <v>12</v>
      </c>
      <c r="G77" s="154">
        <v>123</v>
      </c>
      <c r="H77" s="427">
        <v>366</v>
      </c>
      <c r="I77" s="427">
        <v>2.7</v>
      </c>
      <c r="J77" s="427">
        <v>6</v>
      </c>
      <c r="K77" s="155">
        <v>1.6</v>
      </c>
      <c r="L77" s="421"/>
      <c r="M77" s="421"/>
      <c r="N77" s="421"/>
      <c r="O77" s="421"/>
      <c r="P77" s="421"/>
      <c r="Q77" s="421"/>
      <c r="R77" s="421"/>
      <c r="S77" s="421"/>
      <c r="T77" s="421"/>
      <c r="U77" s="421"/>
      <c r="V77" s="421"/>
      <c r="W77" s="421"/>
      <c r="X77" s="421"/>
      <c r="Y77" s="421"/>
      <c r="Z77" s="421"/>
      <c r="AA77" s="421"/>
      <c r="AB77" s="421"/>
      <c r="AC77" s="421"/>
      <c r="AD77" s="421"/>
      <c r="AE77" s="421"/>
      <c r="AF77" s="421"/>
      <c r="AG77" s="421"/>
      <c r="AH77" s="421"/>
      <c r="AI77" s="421"/>
      <c r="AJ77" s="421"/>
      <c r="AK77" s="421"/>
      <c r="AL77" s="421"/>
      <c r="AM77" s="421"/>
    </row>
    <row r="78" spans="1:39" ht="25.05" customHeight="1">
      <c r="A78" s="154">
        <v>2011</v>
      </c>
      <c r="B78" s="428" t="s">
        <v>382</v>
      </c>
      <c r="C78" s="427" t="s">
        <v>283</v>
      </c>
      <c r="D78" s="427" t="s">
        <v>1466</v>
      </c>
      <c r="E78" s="427">
        <v>27</v>
      </c>
      <c r="F78" s="427">
        <v>12</v>
      </c>
      <c r="G78" s="154">
        <v>98</v>
      </c>
      <c r="H78" s="427">
        <v>366</v>
      </c>
      <c r="I78" s="427">
        <v>4.0999999999999996</v>
      </c>
      <c r="J78" s="427">
        <v>4.4000000000000004</v>
      </c>
      <c r="K78" s="155">
        <v>1.6</v>
      </c>
      <c r="L78" s="421"/>
      <c r="M78" s="421"/>
      <c r="N78" s="421"/>
      <c r="O78" s="421"/>
      <c r="P78" s="421"/>
      <c r="Q78" s="421"/>
      <c r="R78" s="421"/>
      <c r="S78" s="421"/>
      <c r="T78" s="421"/>
      <c r="U78" s="421"/>
      <c r="V78" s="421"/>
      <c r="W78" s="421"/>
      <c r="X78" s="421"/>
      <c r="Y78" s="421"/>
      <c r="Z78" s="421"/>
      <c r="AA78" s="421"/>
      <c r="AB78" s="421"/>
      <c r="AC78" s="421"/>
      <c r="AD78" s="421"/>
      <c r="AE78" s="421"/>
      <c r="AF78" s="421"/>
      <c r="AG78" s="421"/>
      <c r="AH78" s="421"/>
      <c r="AI78" s="421"/>
      <c r="AJ78" s="421"/>
      <c r="AK78" s="421"/>
      <c r="AL78" s="421"/>
      <c r="AM78" s="421"/>
    </row>
    <row r="79" spans="1:39" ht="25.05" customHeight="1">
      <c r="A79" s="154">
        <v>2011</v>
      </c>
      <c r="B79" s="428" t="s">
        <v>383</v>
      </c>
      <c r="C79" s="427" t="s">
        <v>283</v>
      </c>
      <c r="D79" s="427" t="s">
        <v>1465</v>
      </c>
      <c r="E79" s="427">
        <v>56</v>
      </c>
      <c r="F79" s="427">
        <v>12</v>
      </c>
      <c r="G79" s="154">
        <v>177</v>
      </c>
      <c r="H79" s="427">
        <v>366</v>
      </c>
      <c r="I79" s="427">
        <v>3</v>
      </c>
      <c r="J79" s="427">
        <v>2.5</v>
      </c>
      <c r="K79" s="155">
        <v>1.6</v>
      </c>
      <c r="L79" s="421"/>
      <c r="M79" s="421"/>
      <c r="N79" s="421"/>
      <c r="O79" s="421"/>
      <c r="P79" s="421"/>
      <c r="Q79" s="421"/>
      <c r="R79" s="421"/>
      <c r="S79" s="421"/>
      <c r="T79" s="421"/>
      <c r="U79" s="421"/>
      <c r="V79" s="421"/>
      <c r="W79" s="421"/>
      <c r="X79" s="421"/>
      <c r="Y79" s="421"/>
      <c r="Z79" s="421"/>
      <c r="AA79" s="421"/>
      <c r="AB79" s="421"/>
      <c r="AC79" s="421"/>
      <c r="AD79" s="421"/>
      <c r="AE79" s="421"/>
      <c r="AF79" s="421"/>
      <c r="AG79" s="421"/>
      <c r="AH79" s="421"/>
      <c r="AI79" s="421"/>
      <c r="AJ79" s="421"/>
      <c r="AK79" s="421"/>
      <c r="AL79" s="421"/>
      <c r="AM79" s="421"/>
    </row>
    <row r="80" spans="1:39" ht="25.05" customHeight="1">
      <c r="A80" s="154">
        <v>2011</v>
      </c>
      <c r="B80" s="428" t="s">
        <v>384</v>
      </c>
      <c r="C80" s="427" t="s">
        <v>283</v>
      </c>
      <c r="D80" s="427" t="s">
        <v>1464</v>
      </c>
      <c r="E80" s="427">
        <v>76.849999999999994</v>
      </c>
      <c r="F80" s="427">
        <v>28</v>
      </c>
      <c r="G80" s="154">
        <v>1495</v>
      </c>
      <c r="H80" s="427">
        <v>366</v>
      </c>
      <c r="I80" s="427">
        <v>15.8</v>
      </c>
      <c r="J80" s="427">
        <v>22.1</v>
      </c>
      <c r="K80" s="155">
        <v>5.7</v>
      </c>
      <c r="L80" s="421"/>
      <c r="M80" s="421"/>
      <c r="N80" s="421"/>
      <c r="O80" s="421"/>
      <c r="P80" s="421"/>
      <c r="Q80" s="421"/>
      <c r="R80" s="421"/>
      <c r="S80" s="421"/>
      <c r="T80" s="421"/>
      <c r="U80" s="421"/>
      <c r="V80" s="421"/>
      <c r="W80" s="421"/>
      <c r="X80" s="421"/>
      <c r="Y80" s="421"/>
      <c r="Z80" s="421"/>
      <c r="AA80" s="421"/>
      <c r="AB80" s="421"/>
      <c r="AC80" s="421"/>
      <c r="AD80" s="421"/>
      <c r="AE80" s="421"/>
      <c r="AF80" s="421"/>
      <c r="AG80" s="421"/>
      <c r="AH80" s="421"/>
      <c r="AI80" s="421"/>
      <c r="AJ80" s="421"/>
      <c r="AK80" s="421"/>
      <c r="AL80" s="421"/>
      <c r="AM80" s="421"/>
    </row>
    <row r="81" spans="1:39" ht="25.05" customHeight="1">
      <c r="A81" s="151">
        <v>1007</v>
      </c>
      <c r="B81" s="163" t="s">
        <v>1274</v>
      </c>
      <c r="C81" s="152" t="s">
        <v>54</v>
      </c>
      <c r="D81" s="152" t="s">
        <v>1463</v>
      </c>
      <c r="E81" s="152">
        <v>148.5</v>
      </c>
      <c r="F81" s="152">
        <v>60</v>
      </c>
      <c r="G81" s="151">
        <v>3649</v>
      </c>
      <c r="H81" s="152">
        <v>359</v>
      </c>
      <c r="I81" s="152">
        <v>26.5</v>
      </c>
      <c r="J81" s="152">
        <v>46.8</v>
      </c>
      <c r="K81" s="153">
        <v>41.8</v>
      </c>
      <c r="L81" s="421"/>
      <c r="M81" s="421"/>
      <c r="N81" s="421"/>
      <c r="O81" s="421"/>
      <c r="P81" s="421"/>
      <c r="Q81" s="421"/>
      <c r="R81" s="421"/>
      <c r="S81" s="421"/>
      <c r="T81" s="421"/>
      <c r="U81" s="421"/>
      <c r="V81" s="421"/>
      <c r="W81" s="421"/>
      <c r="X81" s="421"/>
      <c r="Y81" s="421"/>
      <c r="Z81" s="421"/>
      <c r="AA81" s="421"/>
      <c r="AB81" s="421"/>
      <c r="AC81" s="421"/>
      <c r="AD81" s="421"/>
      <c r="AE81" s="421"/>
      <c r="AF81" s="421"/>
      <c r="AG81" s="421"/>
      <c r="AH81" s="421"/>
      <c r="AI81" s="421"/>
      <c r="AJ81" s="421"/>
      <c r="AK81" s="421"/>
      <c r="AL81" s="421"/>
      <c r="AM81" s="421"/>
    </row>
    <row r="82" spans="1:39" ht="25.05" customHeight="1">
      <c r="A82" s="154">
        <v>1007</v>
      </c>
      <c r="B82" s="428" t="s">
        <v>380</v>
      </c>
      <c r="C82" s="427" t="s">
        <v>54</v>
      </c>
      <c r="D82" s="427" t="s">
        <v>1462</v>
      </c>
      <c r="E82" s="427">
        <v>99</v>
      </c>
      <c r="F82" s="427">
        <v>40</v>
      </c>
      <c r="G82" s="154">
        <v>1720</v>
      </c>
      <c r="H82" s="427">
        <v>359</v>
      </c>
      <c r="I82" s="427">
        <v>47.4</v>
      </c>
      <c r="J82" s="427">
        <v>18.399999999999999</v>
      </c>
      <c r="K82" s="155">
        <v>16.7</v>
      </c>
      <c r="L82" s="421"/>
      <c r="M82" s="421"/>
      <c r="N82" s="421"/>
      <c r="O82" s="421"/>
      <c r="P82" s="421"/>
      <c r="Q82" s="421"/>
      <c r="R82" s="421"/>
      <c r="S82" s="421"/>
      <c r="T82" s="421"/>
      <c r="U82" s="421"/>
      <c r="V82" s="421"/>
      <c r="W82" s="421"/>
      <c r="X82" s="421"/>
      <c r="Y82" s="421"/>
      <c r="Z82" s="421"/>
      <c r="AA82" s="421"/>
      <c r="AB82" s="421"/>
      <c r="AC82" s="421"/>
      <c r="AD82" s="421"/>
      <c r="AE82" s="421"/>
      <c r="AF82" s="421"/>
      <c r="AG82" s="421"/>
      <c r="AH82" s="421"/>
      <c r="AI82" s="421"/>
      <c r="AJ82" s="421"/>
      <c r="AK82" s="421"/>
      <c r="AL82" s="421"/>
      <c r="AM82" s="421"/>
    </row>
    <row r="83" spans="1:39" ht="25.05" customHeight="1">
      <c r="A83" s="154">
        <v>1007</v>
      </c>
      <c r="B83" s="428" t="s">
        <v>381</v>
      </c>
      <c r="C83" s="427" t="s">
        <v>54</v>
      </c>
      <c r="D83" s="427" t="s">
        <v>1294</v>
      </c>
      <c r="E83" s="427">
        <v>24.75</v>
      </c>
      <c r="F83" s="427">
        <v>10</v>
      </c>
      <c r="G83" s="154">
        <v>331</v>
      </c>
      <c r="H83" s="427">
        <v>359</v>
      </c>
      <c r="I83" s="427">
        <v>13.4</v>
      </c>
      <c r="J83" s="427">
        <v>15.6</v>
      </c>
      <c r="K83" s="155">
        <v>2.2000000000000002</v>
      </c>
      <c r="L83" s="421"/>
      <c r="M83" s="421"/>
      <c r="N83" s="421"/>
      <c r="O83" s="421"/>
      <c r="P83" s="421"/>
      <c r="Q83" s="421"/>
      <c r="R83" s="421"/>
      <c r="S83" s="421"/>
      <c r="T83" s="421"/>
      <c r="U83" s="421"/>
      <c r="V83" s="421"/>
      <c r="W83" s="421"/>
      <c r="X83" s="421"/>
      <c r="Y83" s="421"/>
      <c r="Z83" s="421"/>
      <c r="AA83" s="421"/>
      <c r="AB83" s="421"/>
      <c r="AC83" s="421"/>
      <c r="AD83" s="421"/>
      <c r="AE83" s="421"/>
      <c r="AF83" s="421"/>
      <c r="AG83" s="421"/>
      <c r="AH83" s="421"/>
      <c r="AI83" s="421"/>
      <c r="AJ83" s="421"/>
      <c r="AK83" s="421"/>
      <c r="AL83" s="421"/>
      <c r="AM83" s="421"/>
    </row>
    <row r="84" spans="1:39" ht="25.05" customHeight="1">
      <c r="A84" s="154">
        <v>1007</v>
      </c>
      <c r="B84" s="428" t="s">
        <v>382</v>
      </c>
      <c r="C84" s="427" t="s">
        <v>54</v>
      </c>
      <c r="D84" s="427" t="s">
        <v>1461</v>
      </c>
      <c r="E84" s="427">
        <v>46.37</v>
      </c>
      <c r="F84" s="427">
        <v>20</v>
      </c>
      <c r="G84" s="154">
        <v>1763</v>
      </c>
      <c r="H84" s="427">
        <v>359</v>
      </c>
      <c r="I84" s="427">
        <v>30.4</v>
      </c>
      <c r="J84" s="427">
        <v>34.799999999999997</v>
      </c>
      <c r="K84" s="155">
        <v>23.7</v>
      </c>
      <c r="L84" s="421"/>
      <c r="M84" s="421"/>
      <c r="N84" s="421"/>
      <c r="O84" s="421"/>
      <c r="P84" s="421"/>
      <c r="Q84" s="421"/>
      <c r="R84" s="421"/>
      <c r="S84" s="421"/>
      <c r="T84" s="421"/>
      <c r="U84" s="421"/>
      <c r="V84" s="421"/>
      <c r="W84" s="421"/>
      <c r="X84" s="421"/>
      <c r="Y84" s="421"/>
      <c r="Z84" s="421"/>
      <c r="AA84" s="421"/>
      <c r="AB84" s="421"/>
      <c r="AC84" s="421"/>
      <c r="AD84" s="421"/>
      <c r="AE84" s="421"/>
      <c r="AF84" s="421"/>
      <c r="AG84" s="421"/>
      <c r="AH84" s="421"/>
      <c r="AI84" s="421"/>
      <c r="AJ84" s="421"/>
      <c r="AK84" s="421"/>
      <c r="AL84" s="421"/>
      <c r="AM84" s="421"/>
    </row>
    <row r="85" spans="1:39" ht="25.05" customHeight="1">
      <c r="A85" s="156">
        <v>1007</v>
      </c>
      <c r="B85" s="164" t="s">
        <v>383</v>
      </c>
      <c r="C85" s="157" t="s">
        <v>54</v>
      </c>
      <c r="D85" s="157" t="s">
        <v>1460</v>
      </c>
      <c r="E85" s="157">
        <v>33</v>
      </c>
      <c r="F85" s="157">
        <v>14</v>
      </c>
      <c r="G85" s="156">
        <v>984</v>
      </c>
      <c r="H85" s="157">
        <v>359</v>
      </c>
      <c r="I85" s="157">
        <v>21.4</v>
      </c>
      <c r="J85" s="157">
        <v>14.2</v>
      </c>
      <c r="K85" s="158">
        <v>0.3</v>
      </c>
      <c r="L85" s="421"/>
      <c r="M85" s="421"/>
      <c r="N85" s="421"/>
      <c r="O85" s="421"/>
      <c r="P85" s="421"/>
      <c r="Q85" s="421"/>
      <c r="R85" s="421"/>
      <c r="S85" s="421"/>
      <c r="T85" s="421"/>
      <c r="U85" s="421"/>
      <c r="V85" s="421"/>
      <c r="W85" s="421"/>
      <c r="X85" s="421"/>
      <c r="Y85" s="421"/>
      <c r="Z85" s="421"/>
      <c r="AA85" s="421"/>
      <c r="AB85" s="421"/>
      <c r="AC85" s="421"/>
      <c r="AD85" s="421"/>
      <c r="AE85" s="421"/>
      <c r="AF85" s="421"/>
      <c r="AG85" s="421"/>
      <c r="AH85" s="421"/>
      <c r="AI85" s="421"/>
      <c r="AJ85" s="421"/>
      <c r="AK85" s="421"/>
      <c r="AL85" s="421"/>
      <c r="AM85" s="421"/>
    </row>
    <row r="86" spans="1:39" ht="25.05" customHeight="1">
      <c r="A86" s="151">
        <v>2001</v>
      </c>
      <c r="B86" s="163" t="s">
        <v>1274</v>
      </c>
      <c r="C86" s="152" t="s">
        <v>396</v>
      </c>
      <c r="D86" s="152" t="s">
        <v>325</v>
      </c>
      <c r="E86" s="152">
        <v>140</v>
      </c>
      <c r="F86" s="152">
        <v>100</v>
      </c>
      <c r="G86" s="151">
        <v>5463</v>
      </c>
      <c r="H86" s="152">
        <v>359</v>
      </c>
      <c r="I86" s="152">
        <v>52.4</v>
      </c>
      <c r="J86" s="152">
        <v>46.2</v>
      </c>
      <c r="K86" s="153">
        <v>27.9</v>
      </c>
      <c r="L86" s="421"/>
      <c r="M86" s="421"/>
      <c r="N86" s="421"/>
      <c r="O86" s="421"/>
      <c r="P86" s="421"/>
      <c r="Q86" s="421"/>
      <c r="R86" s="421"/>
      <c r="S86" s="421"/>
      <c r="T86" s="421"/>
      <c r="U86" s="421"/>
      <c r="V86" s="421"/>
      <c r="W86" s="421"/>
      <c r="X86" s="421"/>
      <c r="Y86" s="421"/>
      <c r="Z86" s="421"/>
      <c r="AA86" s="421"/>
      <c r="AB86" s="421"/>
      <c r="AC86" s="421"/>
      <c r="AD86" s="421"/>
      <c r="AE86" s="421"/>
      <c r="AF86" s="421"/>
      <c r="AG86" s="421"/>
      <c r="AH86" s="421"/>
      <c r="AI86" s="421"/>
      <c r="AJ86" s="421"/>
      <c r="AK86" s="421"/>
      <c r="AL86" s="421"/>
      <c r="AM86" s="421"/>
    </row>
    <row r="87" spans="1:39" ht="25.05" customHeight="1">
      <c r="A87" s="154">
        <v>2001</v>
      </c>
      <c r="B87" s="428" t="s">
        <v>380</v>
      </c>
      <c r="C87" s="427" t="s">
        <v>396</v>
      </c>
      <c r="D87" s="427" t="s">
        <v>1459</v>
      </c>
      <c r="E87" s="427">
        <v>70</v>
      </c>
      <c r="F87" s="427">
        <v>30</v>
      </c>
      <c r="G87" s="154">
        <v>2631</v>
      </c>
      <c r="H87" s="427">
        <v>359</v>
      </c>
      <c r="I87" s="427">
        <v>30.4</v>
      </c>
      <c r="J87" s="427">
        <v>50.1</v>
      </c>
      <c r="K87" s="155">
        <v>10</v>
      </c>
      <c r="L87" s="421"/>
      <c r="M87" s="421"/>
      <c r="N87" s="421"/>
      <c r="O87" s="421"/>
      <c r="P87" s="421"/>
      <c r="Q87" s="421"/>
      <c r="R87" s="421"/>
      <c r="S87" s="421"/>
      <c r="T87" s="421"/>
      <c r="U87" s="421"/>
      <c r="V87" s="421"/>
      <c r="W87" s="421"/>
      <c r="X87" s="421"/>
      <c r="Y87" s="421"/>
      <c r="Z87" s="421"/>
      <c r="AA87" s="421"/>
      <c r="AB87" s="421"/>
      <c r="AC87" s="421"/>
      <c r="AD87" s="421"/>
      <c r="AE87" s="421"/>
      <c r="AF87" s="421"/>
      <c r="AG87" s="421"/>
      <c r="AH87" s="421"/>
      <c r="AI87" s="421"/>
      <c r="AJ87" s="421"/>
      <c r="AK87" s="421"/>
      <c r="AL87" s="421"/>
      <c r="AM87" s="421"/>
    </row>
    <row r="88" spans="1:39" ht="25.05" customHeight="1">
      <c r="A88" s="154">
        <v>2001</v>
      </c>
      <c r="B88" s="428" t="s">
        <v>381</v>
      </c>
      <c r="C88" s="427" t="s">
        <v>396</v>
      </c>
      <c r="D88" s="427" t="s">
        <v>1458</v>
      </c>
      <c r="E88" s="427">
        <v>50</v>
      </c>
      <c r="F88" s="427">
        <v>20</v>
      </c>
      <c r="G88" s="154">
        <v>1872</v>
      </c>
      <c r="H88" s="427">
        <v>359</v>
      </c>
      <c r="I88" s="427">
        <v>37.299999999999997</v>
      </c>
      <c r="J88" s="427">
        <v>21.7</v>
      </c>
      <c r="K88" s="155">
        <v>10.9</v>
      </c>
      <c r="L88" s="421"/>
      <c r="M88" s="421"/>
      <c r="N88" s="421"/>
      <c r="O88" s="421"/>
      <c r="P88" s="421"/>
      <c r="Q88" s="421"/>
      <c r="R88" s="421"/>
      <c r="S88" s="421"/>
      <c r="T88" s="421"/>
      <c r="U88" s="421"/>
      <c r="V88" s="421"/>
      <c r="W88" s="421"/>
      <c r="X88" s="421"/>
      <c r="Y88" s="421"/>
      <c r="Z88" s="421"/>
      <c r="AA88" s="421"/>
      <c r="AB88" s="421"/>
      <c r="AC88" s="421"/>
      <c r="AD88" s="421"/>
      <c r="AE88" s="421"/>
      <c r="AF88" s="421"/>
      <c r="AG88" s="421"/>
      <c r="AH88" s="421"/>
      <c r="AI88" s="421"/>
      <c r="AJ88" s="421"/>
      <c r="AK88" s="421"/>
      <c r="AL88" s="421"/>
      <c r="AM88" s="421"/>
    </row>
    <row r="89" spans="1:39" ht="25.05" customHeight="1">
      <c r="A89" s="154">
        <v>2001</v>
      </c>
      <c r="B89" s="428" t="s">
        <v>382</v>
      </c>
      <c r="C89" s="427" t="s">
        <v>396</v>
      </c>
      <c r="D89" s="427" t="s">
        <v>1294</v>
      </c>
      <c r="E89" s="427">
        <v>66</v>
      </c>
      <c r="F89" s="427">
        <v>20</v>
      </c>
      <c r="G89" s="154">
        <v>1181</v>
      </c>
      <c r="H89" s="427">
        <v>359</v>
      </c>
      <c r="I89" s="427">
        <v>19.8</v>
      </c>
      <c r="J89" s="427">
        <v>24.5</v>
      </c>
      <c r="K89" s="155">
        <v>10</v>
      </c>
      <c r="L89" s="421"/>
      <c r="M89" s="421"/>
      <c r="N89" s="421"/>
      <c r="O89" s="421"/>
      <c r="P89" s="421"/>
      <c r="Q89" s="421"/>
      <c r="R89" s="421"/>
      <c r="S89" s="421"/>
      <c r="T89" s="421"/>
      <c r="U89" s="421"/>
      <c r="V89" s="421"/>
      <c r="W89" s="421"/>
      <c r="X89" s="421"/>
      <c r="Y89" s="421"/>
      <c r="Z89" s="421"/>
      <c r="AA89" s="421"/>
      <c r="AB89" s="421"/>
      <c r="AC89" s="421"/>
      <c r="AD89" s="421"/>
      <c r="AE89" s="421"/>
      <c r="AF89" s="421"/>
      <c r="AG89" s="421"/>
      <c r="AH89" s="421"/>
      <c r="AI89" s="421"/>
      <c r="AJ89" s="421"/>
      <c r="AK89" s="421"/>
      <c r="AL89" s="421"/>
      <c r="AM89" s="421"/>
    </row>
    <row r="90" spans="1:39" ht="25.05" customHeight="1">
      <c r="A90" s="154">
        <v>2001</v>
      </c>
      <c r="B90" s="428" t="s">
        <v>383</v>
      </c>
      <c r="C90" s="427" t="s">
        <v>396</v>
      </c>
      <c r="D90" s="427" t="s">
        <v>1457</v>
      </c>
      <c r="E90" s="427">
        <v>84</v>
      </c>
      <c r="F90" s="427">
        <v>25</v>
      </c>
      <c r="G90" s="154">
        <v>228</v>
      </c>
      <c r="H90" s="427">
        <v>359</v>
      </c>
      <c r="I90" s="427">
        <v>8.4</v>
      </c>
      <c r="J90" s="427">
        <v>3.1</v>
      </c>
      <c r="K90" s="155">
        <v>0</v>
      </c>
      <c r="L90" s="421"/>
      <c r="M90" s="421"/>
      <c r="N90" s="421"/>
      <c r="O90" s="421"/>
      <c r="P90" s="421"/>
      <c r="Q90" s="421"/>
      <c r="R90" s="421"/>
      <c r="S90" s="421"/>
      <c r="T90" s="421"/>
      <c r="U90" s="421"/>
      <c r="V90" s="421"/>
      <c r="W90" s="421"/>
      <c r="X90" s="421"/>
      <c r="Y90" s="421"/>
      <c r="Z90" s="421"/>
      <c r="AA90" s="421"/>
      <c r="AB90" s="421"/>
      <c r="AC90" s="421"/>
      <c r="AD90" s="421"/>
      <c r="AE90" s="421"/>
      <c r="AF90" s="421"/>
      <c r="AG90" s="421"/>
      <c r="AH90" s="421"/>
      <c r="AI90" s="421"/>
      <c r="AJ90" s="421"/>
      <c r="AK90" s="421"/>
      <c r="AL90" s="421"/>
      <c r="AM90" s="421"/>
    </row>
    <row r="91" spans="1:39" ht="25.05" customHeight="1">
      <c r="A91" s="154">
        <v>2001</v>
      </c>
      <c r="B91" s="428" t="s">
        <v>384</v>
      </c>
      <c r="C91" s="427" t="s">
        <v>396</v>
      </c>
      <c r="D91" s="427" t="s">
        <v>1456</v>
      </c>
      <c r="E91" s="427">
        <v>47.8</v>
      </c>
      <c r="F91" s="427">
        <v>10</v>
      </c>
      <c r="G91" s="154">
        <v>199</v>
      </c>
      <c r="H91" s="427">
        <v>359</v>
      </c>
      <c r="I91" s="427">
        <v>5</v>
      </c>
      <c r="J91" s="427">
        <v>2.5</v>
      </c>
      <c r="K91" s="155">
        <v>0.3</v>
      </c>
      <c r="L91" s="421"/>
      <c r="M91" s="421"/>
      <c r="N91" s="421"/>
      <c r="O91" s="421"/>
      <c r="P91" s="421"/>
      <c r="Q91" s="421"/>
      <c r="R91" s="421"/>
      <c r="S91" s="421"/>
      <c r="T91" s="421"/>
      <c r="U91" s="421"/>
      <c r="V91" s="421"/>
      <c r="W91" s="421"/>
      <c r="X91" s="421"/>
      <c r="Y91" s="421"/>
      <c r="Z91" s="421"/>
      <c r="AA91" s="421"/>
      <c r="AB91" s="421"/>
      <c r="AC91" s="421"/>
      <c r="AD91" s="421"/>
      <c r="AE91" s="421"/>
      <c r="AF91" s="421"/>
      <c r="AG91" s="421"/>
      <c r="AH91" s="421"/>
      <c r="AI91" s="421"/>
      <c r="AJ91" s="421"/>
      <c r="AK91" s="421"/>
      <c r="AL91" s="421"/>
      <c r="AM91" s="421"/>
    </row>
    <row r="92" spans="1:39" ht="25.05" customHeight="1">
      <c r="A92" s="156">
        <v>2001</v>
      </c>
      <c r="B92" s="164" t="s">
        <v>385</v>
      </c>
      <c r="C92" s="157" t="s">
        <v>396</v>
      </c>
      <c r="D92" s="157" t="s">
        <v>1455</v>
      </c>
      <c r="E92" s="157">
        <v>23.32</v>
      </c>
      <c r="F92" s="157">
        <v>10</v>
      </c>
      <c r="G92" s="156">
        <v>279</v>
      </c>
      <c r="H92" s="157">
        <v>359</v>
      </c>
      <c r="I92" s="157">
        <v>9.1999999999999993</v>
      </c>
      <c r="J92" s="157">
        <v>10.6</v>
      </c>
      <c r="K92" s="158">
        <v>0.6</v>
      </c>
      <c r="L92" s="421"/>
      <c r="M92" s="421"/>
      <c r="N92" s="421"/>
      <c r="O92" s="421"/>
      <c r="P92" s="421"/>
      <c r="Q92" s="421"/>
      <c r="R92" s="421"/>
      <c r="S92" s="421"/>
      <c r="T92" s="421"/>
      <c r="U92" s="421"/>
      <c r="V92" s="421"/>
      <c r="W92" s="421"/>
      <c r="X92" s="421"/>
      <c r="Y92" s="421"/>
      <c r="Z92" s="421"/>
      <c r="AA92" s="421"/>
      <c r="AB92" s="421"/>
      <c r="AC92" s="421"/>
      <c r="AD92" s="421"/>
      <c r="AE92" s="421"/>
      <c r="AF92" s="421"/>
      <c r="AG92" s="421"/>
      <c r="AH92" s="421"/>
      <c r="AI92" s="421"/>
      <c r="AJ92" s="421"/>
      <c r="AK92" s="421"/>
      <c r="AL92" s="421"/>
      <c r="AM92" s="421"/>
    </row>
    <row r="93" spans="1:39" ht="25.05" customHeight="1">
      <c r="A93" s="151">
        <v>1013</v>
      </c>
      <c r="B93" s="163" t="s">
        <v>1274</v>
      </c>
      <c r="C93" s="152" t="s">
        <v>52</v>
      </c>
      <c r="D93" s="152" t="s">
        <v>1454</v>
      </c>
      <c r="E93" s="152">
        <v>428.35</v>
      </c>
      <c r="F93" s="152">
        <v>230</v>
      </c>
      <c r="G93" s="151">
        <v>6949</v>
      </c>
      <c r="H93" s="152">
        <v>359</v>
      </c>
      <c r="I93" s="152">
        <v>17.8</v>
      </c>
      <c r="J93" s="152">
        <v>16.399999999999999</v>
      </c>
      <c r="K93" s="153">
        <v>30.6</v>
      </c>
      <c r="L93" s="421"/>
      <c r="M93" s="421"/>
      <c r="N93" s="421"/>
      <c r="O93" s="421"/>
      <c r="P93" s="421"/>
      <c r="Q93" s="421"/>
      <c r="R93" s="421"/>
      <c r="S93" s="421"/>
      <c r="T93" s="421"/>
      <c r="U93" s="421"/>
      <c r="V93" s="421"/>
      <c r="W93" s="421"/>
      <c r="X93" s="421"/>
      <c r="Y93" s="421"/>
      <c r="Z93" s="421"/>
      <c r="AA93" s="421"/>
      <c r="AB93" s="421"/>
      <c r="AC93" s="421"/>
      <c r="AD93" s="421"/>
      <c r="AE93" s="421"/>
      <c r="AF93" s="421"/>
      <c r="AG93" s="421"/>
      <c r="AH93" s="421"/>
      <c r="AI93" s="421"/>
      <c r="AJ93" s="421"/>
      <c r="AK93" s="421"/>
      <c r="AL93" s="421"/>
      <c r="AM93" s="421"/>
    </row>
    <row r="94" spans="1:39" ht="25.05" customHeight="1">
      <c r="A94" s="154">
        <v>1013</v>
      </c>
      <c r="B94" s="428" t="s">
        <v>380</v>
      </c>
      <c r="C94" s="427" t="s">
        <v>52</v>
      </c>
      <c r="D94" s="427" t="s">
        <v>1453</v>
      </c>
      <c r="E94" s="427">
        <v>56.21</v>
      </c>
      <c r="F94" s="427">
        <v>30</v>
      </c>
      <c r="G94" s="154">
        <v>1993</v>
      </c>
      <c r="H94" s="427">
        <v>359</v>
      </c>
      <c r="I94" s="427">
        <v>28.1</v>
      </c>
      <c r="J94" s="427">
        <v>30.1</v>
      </c>
      <c r="K94" s="155">
        <v>25.3</v>
      </c>
      <c r="L94" s="421"/>
      <c r="M94" s="421"/>
      <c r="N94" s="421"/>
      <c r="O94" s="421"/>
      <c r="P94" s="421"/>
      <c r="Q94" s="421"/>
      <c r="R94" s="421"/>
      <c r="S94" s="421"/>
      <c r="T94" s="421"/>
      <c r="U94" s="421"/>
      <c r="V94" s="421"/>
      <c r="W94" s="421"/>
      <c r="X94" s="421"/>
      <c r="Y94" s="421"/>
      <c r="Z94" s="421"/>
      <c r="AA94" s="421"/>
      <c r="AB94" s="421"/>
      <c r="AC94" s="421"/>
      <c r="AD94" s="421"/>
      <c r="AE94" s="421"/>
      <c r="AF94" s="421"/>
      <c r="AG94" s="421"/>
      <c r="AH94" s="421"/>
      <c r="AI94" s="421"/>
      <c r="AJ94" s="421"/>
      <c r="AK94" s="421"/>
      <c r="AL94" s="421"/>
      <c r="AM94" s="421"/>
    </row>
    <row r="95" spans="1:39" ht="25.05" customHeight="1">
      <c r="A95" s="154">
        <v>1013</v>
      </c>
      <c r="B95" s="428" t="s">
        <v>381</v>
      </c>
      <c r="C95" s="427" t="s">
        <v>52</v>
      </c>
      <c r="D95" s="427" t="s">
        <v>1452</v>
      </c>
      <c r="E95" s="427">
        <v>41.22</v>
      </c>
      <c r="F95" s="427">
        <v>25</v>
      </c>
      <c r="G95" s="154">
        <v>1356</v>
      </c>
      <c r="H95" s="427">
        <v>359</v>
      </c>
      <c r="I95" s="427">
        <v>25.6</v>
      </c>
      <c r="J95" s="427">
        <v>27.3</v>
      </c>
      <c r="K95" s="155">
        <v>22.8</v>
      </c>
      <c r="L95" s="421"/>
      <c r="M95" s="421"/>
      <c r="N95" s="421"/>
      <c r="O95" s="421"/>
      <c r="P95" s="421"/>
      <c r="Q95" s="421"/>
      <c r="R95" s="421"/>
      <c r="S95" s="421"/>
      <c r="T95" s="421"/>
      <c r="U95" s="421"/>
      <c r="V95" s="421"/>
      <c r="W95" s="421"/>
      <c r="X95" s="421"/>
      <c r="Y95" s="421"/>
      <c r="Z95" s="421"/>
      <c r="AA95" s="421"/>
      <c r="AB95" s="421"/>
      <c r="AC95" s="421"/>
      <c r="AD95" s="421"/>
      <c r="AE95" s="421"/>
      <c r="AF95" s="421"/>
      <c r="AG95" s="421"/>
      <c r="AH95" s="421"/>
      <c r="AI95" s="421"/>
      <c r="AJ95" s="421"/>
      <c r="AK95" s="421"/>
      <c r="AL95" s="421"/>
      <c r="AM95" s="421"/>
    </row>
    <row r="96" spans="1:39" ht="25.05" customHeight="1">
      <c r="A96" s="154">
        <v>1013</v>
      </c>
      <c r="B96" s="428" t="s">
        <v>382</v>
      </c>
      <c r="C96" s="427" t="s">
        <v>52</v>
      </c>
      <c r="D96" s="427" t="s">
        <v>1451</v>
      </c>
      <c r="E96" s="427">
        <v>62.62</v>
      </c>
      <c r="F96" s="427">
        <v>35</v>
      </c>
      <c r="G96" s="154">
        <v>1013</v>
      </c>
      <c r="H96" s="427">
        <v>359</v>
      </c>
      <c r="I96" s="427">
        <v>6.4</v>
      </c>
      <c r="J96" s="427">
        <v>30.6</v>
      </c>
      <c r="K96" s="155">
        <v>13.6</v>
      </c>
      <c r="L96" s="421"/>
      <c r="M96" s="421"/>
      <c r="N96" s="421"/>
      <c r="O96" s="421"/>
      <c r="P96" s="421"/>
      <c r="Q96" s="421"/>
      <c r="R96" s="421"/>
      <c r="S96" s="421"/>
      <c r="T96" s="421"/>
      <c r="U96" s="421"/>
      <c r="V96" s="421"/>
      <c r="W96" s="421"/>
      <c r="X96" s="421"/>
      <c r="Y96" s="421"/>
      <c r="Z96" s="421"/>
      <c r="AA96" s="421"/>
      <c r="AB96" s="421"/>
      <c r="AC96" s="421"/>
      <c r="AD96" s="421"/>
      <c r="AE96" s="421"/>
      <c r="AF96" s="421"/>
      <c r="AG96" s="421"/>
      <c r="AH96" s="421"/>
      <c r="AI96" s="421"/>
      <c r="AJ96" s="421"/>
      <c r="AK96" s="421"/>
      <c r="AL96" s="421"/>
      <c r="AM96" s="421"/>
    </row>
    <row r="97" spans="1:39" ht="25.05" customHeight="1">
      <c r="A97" s="154">
        <v>1013</v>
      </c>
      <c r="B97" s="428" t="s">
        <v>383</v>
      </c>
      <c r="C97" s="427" t="s">
        <v>52</v>
      </c>
      <c r="D97" s="427" t="s">
        <v>1450</v>
      </c>
      <c r="E97" s="427">
        <v>63.53</v>
      </c>
      <c r="F97" s="427">
        <v>35</v>
      </c>
      <c r="G97" s="154">
        <v>514</v>
      </c>
      <c r="H97" s="427">
        <v>359</v>
      </c>
      <c r="I97" s="427">
        <v>8.6</v>
      </c>
      <c r="J97" s="427">
        <v>6.1</v>
      </c>
      <c r="K97" s="155">
        <v>1.4</v>
      </c>
      <c r="L97" s="421"/>
      <c r="M97" s="421"/>
      <c r="N97" s="421"/>
      <c r="O97" s="421"/>
      <c r="P97" s="421"/>
      <c r="Q97" s="421"/>
      <c r="R97" s="421"/>
      <c r="S97" s="421"/>
      <c r="T97" s="421"/>
      <c r="U97" s="421"/>
      <c r="V97" s="421"/>
      <c r="W97" s="421"/>
      <c r="X97" s="421"/>
      <c r="Y97" s="421"/>
      <c r="Z97" s="421"/>
      <c r="AA97" s="421"/>
      <c r="AB97" s="421"/>
      <c r="AC97" s="421"/>
      <c r="AD97" s="421"/>
      <c r="AE97" s="421"/>
      <c r="AF97" s="421"/>
      <c r="AG97" s="421"/>
      <c r="AH97" s="421"/>
      <c r="AI97" s="421"/>
      <c r="AJ97" s="421"/>
      <c r="AK97" s="421"/>
      <c r="AL97" s="421"/>
      <c r="AM97" s="421"/>
    </row>
    <row r="98" spans="1:39" ht="25.05" customHeight="1">
      <c r="A98" s="151">
        <v>2014</v>
      </c>
      <c r="B98" s="163" t="s">
        <v>1274</v>
      </c>
      <c r="C98" s="152" t="s">
        <v>285</v>
      </c>
      <c r="D98" s="152" t="s">
        <v>314</v>
      </c>
      <c r="E98" s="152">
        <v>288</v>
      </c>
      <c r="F98" s="152">
        <v>150</v>
      </c>
      <c r="G98" s="151">
        <v>6966</v>
      </c>
      <c r="H98" s="152">
        <v>308</v>
      </c>
      <c r="I98" s="152">
        <v>33.4</v>
      </c>
      <c r="J98" s="152">
        <v>59.7</v>
      </c>
      <c r="K98" s="153">
        <v>45.8</v>
      </c>
      <c r="L98" s="421"/>
      <c r="M98" s="421"/>
      <c r="N98" s="421"/>
      <c r="O98" s="421"/>
      <c r="P98" s="421"/>
      <c r="Q98" s="421"/>
      <c r="R98" s="421"/>
      <c r="S98" s="421"/>
      <c r="T98" s="421"/>
      <c r="U98" s="421"/>
      <c r="V98" s="421"/>
      <c r="W98" s="421"/>
      <c r="X98" s="421"/>
      <c r="Y98" s="421"/>
      <c r="Z98" s="421"/>
      <c r="AA98" s="421"/>
      <c r="AB98" s="421"/>
      <c r="AC98" s="421"/>
      <c r="AD98" s="421"/>
      <c r="AE98" s="421"/>
      <c r="AF98" s="421"/>
      <c r="AG98" s="421"/>
      <c r="AH98" s="421"/>
      <c r="AI98" s="421"/>
      <c r="AJ98" s="421"/>
      <c r="AK98" s="421"/>
      <c r="AL98" s="421"/>
      <c r="AM98" s="421"/>
    </row>
    <row r="99" spans="1:39" ht="25.05" customHeight="1">
      <c r="A99" s="154">
        <v>2014</v>
      </c>
      <c r="B99" s="428" t="s">
        <v>380</v>
      </c>
      <c r="C99" s="427" t="s">
        <v>285</v>
      </c>
      <c r="D99" s="427" t="s">
        <v>1449</v>
      </c>
      <c r="E99" s="427">
        <v>125.9</v>
      </c>
      <c r="F99" s="427">
        <v>50</v>
      </c>
      <c r="G99" s="154">
        <v>379</v>
      </c>
      <c r="H99" s="427">
        <v>308</v>
      </c>
      <c r="I99" s="427">
        <v>13.3</v>
      </c>
      <c r="J99" s="427">
        <v>16.600000000000001</v>
      </c>
      <c r="K99" s="155">
        <v>2.9</v>
      </c>
      <c r="L99" s="421"/>
      <c r="M99" s="421"/>
      <c r="N99" s="421"/>
      <c r="O99" s="421"/>
      <c r="P99" s="421"/>
      <c r="Q99" s="421"/>
      <c r="R99" s="421"/>
      <c r="S99" s="421"/>
      <c r="T99" s="421"/>
      <c r="U99" s="421"/>
      <c r="V99" s="421"/>
      <c r="W99" s="421"/>
      <c r="X99" s="421"/>
      <c r="Y99" s="421"/>
      <c r="Z99" s="421"/>
      <c r="AA99" s="421"/>
      <c r="AB99" s="421"/>
      <c r="AC99" s="421"/>
      <c r="AD99" s="421"/>
      <c r="AE99" s="421"/>
      <c r="AF99" s="421"/>
      <c r="AG99" s="421"/>
      <c r="AH99" s="421"/>
      <c r="AI99" s="421"/>
      <c r="AJ99" s="421"/>
      <c r="AK99" s="421"/>
      <c r="AL99" s="421"/>
      <c r="AM99" s="421"/>
    </row>
    <row r="100" spans="1:39" ht="25.05" customHeight="1">
      <c r="A100" s="154">
        <v>2014</v>
      </c>
      <c r="B100" s="428" t="s">
        <v>381</v>
      </c>
      <c r="C100" s="427" t="s">
        <v>285</v>
      </c>
      <c r="D100" s="427" t="s">
        <v>1448</v>
      </c>
      <c r="E100" s="427">
        <v>32.4</v>
      </c>
      <c r="F100" s="427">
        <v>20</v>
      </c>
      <c r="G100" s="154">
        <v>643</v>
      </c>
      <c r="H100" s="427">
        <v>308</v>
      </c>
      <c r="I100" s="427">
        <v>17.5</v>
      </c>
      <c r="J100" s="427">
        <v>25</v>
      </c>
      <c r="K100" s="155">
        <v>3.6</v>
      </c>
      <c r="L100" s="421"/>
      <c r="M100" s="421"/>
      <c r="N100" s="421"/>
      <c r="O100" s="421"/>
      <c r="P100" s="421"/>
      <c r="Q100" s="421"/>
      <c r="R100" s="421"/>
      <c r="S100" s="421"/>
      <c r="T100" s="421"/>
      <c r="U100" s="421"/>
      <c r="V100" s="421"/>
      <c r="W100" s="421"/>
      <c r="X100" s="421"/>
      <c r="Y100" s="421"/>
      <c r="Z100" s="421"/>
      <c r="AA100" s="421"/>
      <c r="AB100" s="421"/>
      <c r="AC100" s="421"/>
      <c r="AD100" s="421"/>
      <c r="AE100" s="421"/>
      <c r="AF100" s="421"/>
      <c r="AG100" s="421"/>
      <c r="AH100" s="421"/>
      <c r="AI100" s="421"/>
      <c r="AJ100" s="421"/>
      <c r="AK100" s="421"/>
      <c r="AL100" s="421"/>
      <c r="AM100" s="421"/>
    </row>
    <row r="101" spans="1:39" ht="25.05" customHeight="1">
      <c r="A101" s="154">
        <v>2014</v>
      </c>
      <c r="B101" s="428" t="s">
        <v>382</v>
      </c>
      <c r="C101" s="427" t="s">
        <v>285</v>
      </c>
      <c r="D101" s="427" t="s">
        <v>339</v>
      </c>
      <c r="E101" s="427">
        <v>32.4</v>
      </c>
      <c r="F101" s="427">
        <v>20</v>
      </c>
      <c r="G101" s="154">
        <v>77</v>
      </c>
      <c r="H101" s="427">
        <v>308</v>
      </c>
      <c r="I101" s="427">
        <v>1</v>
      </c>
      <c r="J101" s="427">
        <v>3.9</v>
      </c>
      <c r="K101" s="155">
        <v>0</v>
      </c>
      <c r="L101" s="421"/>
      <c r="M101" s="421"/>
      <c r="N101" s="421"/>
      <c r="O101" s="421"/>
      <c r="P101" s="421"/>
      <c r="Q101" s="421"/>
      <c r="R101" s="421"/>
      <c r="S101" s="421"/>
      <c r="T101" s="421"/>
      <c r="U101" s="421"/>
      <c r="V101" s="421"/>
      <c r="W101" s="421"/>
      <c r="X101" s="421"/>
      <c r="Y101" s="421"/>
      <c r="Z101" s="421"/>
      <c r="AA101" s="421"/>
      <c r="AB101" s="421"/>
      <c r="AC101" s="421"/>
      <c r="AD101" s="421"/>
      <c r="AE101" s="421"/>
      <c r="AF101" s="421"/>
      <c r="AG101" s="421"/>
      <c r="AH101" s="421"/>
      <c r="AI101" s="421"/>
      <c r="AJ101" s="421"/>
      <c r="AK101" s="421"/>
      <c r="AL101" s="421"/>
      <c r="AM101" s="421"/>
    </row>
    <row r="102" spans="1:39" ht="25.05" customHeight="1">
      <c r="A102" s="156">
        <v>2014</v>
      </c>
      <c r="B102" s="164" t="s">
        <v>383</v>
      </c>
      <c r="C102" s="157" t="s">
        <v>285</v>
      </c>
      <c r="D102" s="157" t="s">
        <v>1447</v>
      </c>
      <c r="E102" s="157">
        <v>12.96</v>
      </c>
      <c r="F102" s="157">
        <v>8</v>
      </c>
      <c r="G102" s="156">
        <v>301</v>
      </c>
      <c r="H102" s="157">
        <v>308</v>
      </c>
      <c r="I102" s="157">
        <v>8.8000000000000007</v>
      </c>
      <c r="J102" s="157">
        <v>1.3</v>
      </c>
      <c r="K102" s="158">
        <v>8.8000000000000007</v>
      </c>
      <c r="L102" s="421"/>
      <c r="M102" s="421"/>
      <c r="N102" s="421"/>
      <c r="O102" s="421"/>
      <c r="P102" s="421"/>
      <c r="Q102" s="421"/>
      <c r="R102" s="421"/>
      <c r="S102" s="421"/>
      <c r="T102" s="421"/>
      <c r="U102" s="421"/>
      <c r="V102" s="421"/>
      <c r="W102" s="421"/>
      <c r="X102" s="421"/>
      <c r="Y102" s="421"/>
      <c r="Z102" s="421"/>
      <c r="AA102" s="421"/>
      <c r="AB102" s="421"/>
      <c r="AC102" s="421"/>
      <c r="AD102" s="421"/>
      <c r="AE102" s="421"/>
      <c r="AF102" s="421"/>
      <c r="AG102" s="421"/>
      <c r="AH102" s="421"/>
      <c r="AI102" s="421"/>
      <c r="AJ102" s="421"/>
      <c r="AK102" s="421"/>
      <c r="AL102" s="421"/>
      <c r="AM102" s="421"/>
    </row>
    <row r="103" spans="1:39" ht="25.05" customHeight="1">
      <c r="A103" s="151">
        <v>1001</v>
      </c>
      <c r="B103" s="163" t="s">
        <v>1274</v>
      </c>
      <c r="C103" s="152" t="s">
        <v>59</v>
      </c>
      <c r="D103" s="152" t="s">
        <v>314</v>
      </c>
      <c r="E103" s="152">
        <v>206</v>
      </c>
      <c r="F103" s="152">
        <v>140</v>
      </c>
      <c r="G103" s="151">
        <v>11301</v>
      </c>
      <c r="H103" s="152">
        <v>359</v>
      </c>
      <c r="I103" s="152">
        <v>79.099999999999994</v>
      </c>
      <c r="J103" s="152">
        <v>64.3</v>
      </c>
      <c r="K103" s="153">
        <v>53.2</v>
      </c>
      <c r="L103" s="421"/>
      <c r="M103" s="421"/>
      <c r="N103" s="421"/>
      <c r="O103" s="421"/>
      <c r="P103" s="421"/>
      <c r="Q103" s="421"/>
      <c r="R103" s="421"/>
      <c r="S103" s="421"/>
      <c r="T103" s="421"/>
      <c r="U103" s="421"/>
      <c r="V103" s="421"/>
      <c r="W103" s="421"/>
      <c r="X103" s="421"/>
      <c r="Y103" s="421"/>
      <c r="Z103" s="421"/>
      <c r="AA103" s="421"/>
      <c r="AB103" s="421"/>
      <c r="AC103" s="421"/>
      <c r="AD103" s="421"/>
      <c r="AE103" s="421"/>
      <c r="AF103" s="421"/>
      <c r="AG103" s="421"/>
      <c r="AH103" s="421"/>
      <c r="AI103" s="421"/>
      <c r="AJ103" s="421"/>
      <c r="AK103" s="421"/>
      <c r="AL103" s="421"/>
      <c r="AM103" s="421"/>
    </row>
    <row r="104" spans="1:39" ht="25.05" customHeight="1">
      <c r="A104" s="154">
        <v>1001</v>
      </c>
      <c r="B104" s="428" t="s">
        <v>380</v>
      </c>
      <c r="C104" s="427" t="s">
        <v>59</v>
      </c>
      <c r="D104" s="427" t="s">
        <v>1446</v>
      </c>
      <c r="E104" s="427">
        <v>90</v>
      </c>
      <c r="F104" s="427">
        <v>45</v>
      </c>
      <c r="G104" s="154">
        <v>7537</v>
      </c>
      <c r="H104" s="427">
        <v>359</v>
      </c>
      <c r="I104" s="427">
        <v>70.8</v>
      </c>
      <c r="J104" s="427">
        <v>43.5</v>
      </c>
      <c r="K104" s="155">
        <v>54.6</v>
      </c>
      <c r="L104" s="421"/>
      <c r="M104" s="421"/>
      <c r="N104" s="421"/>
      <c r="O104" s="421"/>
      <c r="P104" s="421"/>
      <c r="Q104" s="421"/>
      <c r="R104" s="421"/>
      <c r="S104" s="421"/>
      <c r="T104" s="421"/>
      <c r="U104" s="421"/>
      <c r="V104" s="421"/>
      <c r="W104" s="421"/>
      <c r="X104" s="421"/>
      <c r="Y104" s="421"/>
      <c r="Z104" s="421"/>
      <c r="AA104" s="421"/>
      <c r="AB104" s="421"/>
      <c r="AC104" s="421"/>
      <c r="AD104" s="421"/>
      <c r="AE104" s="421"/>
      <c r="AF104" s="421"/>
      <c r="AG104" s="421"/>
      <c r="AH104" s="421"/>
      <c r="AI104" s="421"/>
      <c r="AJ104" s="421"/>
      <c r="AK104" s="421"/>
      <c r="AL104" s="421"/>
      <c r="AM104" s="421"/>
    </row>
    <row r="105" spans="1:39" ht="25.05" customHeight="1">
      <c r="A105" s="154">
        <v>1001</v>
      </c>
      <c r="B105" s="428" t="s">
        <v>381</v>
      </c>
      <c r="C105" s="427" t="s">
        <v>59</v>
      </c>
      <c r="D105" s="427" t="s">
        <v>1445</v>
      </c>
      <c r="E105" s="427">
        <v>51</v>
      </c>
      <c r="F105" s="427">
        <v>30</v>
      </c>
      <c r="G105" s="154">
        <v>4136</v>
      </c>
      <c r="H105" s="427">
        <v>359</v>
      </c>
      <c r="I105" s="427">
        <v>42.1</v>
      </c>
      <c r="J105" s="427">
        <v>16.7</v>
      </c>
      <c r="K105" s="155">
        <v>22</v>
      </c>
      <c r="L105" s="421"/>
      <c r="M105" s="421"/>
      <c r="N105" s="421"/>
      <c r="O105" s="421"/>
      <c r="P105" s="421"/>
      <c r="Q105" s="421"/>
      <c r="R105" s="421"/>
      <c r="S105" s="421"/>
      <c r="T105" s="421"/>
      <c r="U105" s="421"/>
      <c r="V105" s="421"/>
      <c r="W105" s="421"/>
      <c r="X105" s="421"/>
      <c r="Y105" s="421"/>
      <c r="Z105" s="421"/>
      <c r="AA105" s="421"/>
      <c r="AB105" s="421"/>
      <c r="AC105" s="421"/>
      <c r="AD105" s="421"/>
      <c r="AE105" s="421"/>
      <c r="AF105" s="421"/>
      <c r="AG105" s="421"/>
      <c r="AH105" s="421"/>
      <c r="AI105" s="421"/>
      <c r="AJ105" s="421"/>
      <c r="AK105" s="421"/>
      <c r="AL105" s="421"/>
      <c r="AM105" s="421"/>
    </row>
    <row r="106" spans="1:39" ht="25.05" customHeight="1">
      <c r="A106" s="154">
        <v>1001</v>
      </c>
      <c r="B106" s="428" t="s">
        <v>382</v>
      </c>
      <c r="C106" s="427" t="s">
        <v>59</v>
      </c>
      <c r="D106" s="427" t="s">
        <v>1444</v>
      </c>
      <c r="E106" s="427">
        <v>30</v>
      </c>
      <c r="F106" s="427">
        <v>24</v>
      </c>
      <c r="G106" s="154">
        <v>3888</v>
      </c>
      <c r="H106" s="427">
        <v>359</v>
      </c>
      <c r="I106" s="427">
        <v>6.4</v>
      </c>
      <c r="J106" s="427">
        <v>0.3</v>
      </c>
      <c r="K106" s="155">
        <v>0.3</v>
      </c>
      <c r="L106" s="421"/>
      <c r="M106" s="421"/>
      <c r="N106" s="421"/>
      <c r="O106" s="421"/>
      <c r="P106" s="421"/>
      <c r="Q106" s="421"/>
      <c r="R106" s="421"/>
      <c r="S106" s="421"/>
      <c r="T106" s="421"/>
      <c r="U106" s="421"/>
      <c r="V106" s="421"/>
      <c r="W106" s="421"/>
      <c r="X106" s="421"/>
      <c r="Y106" s="421"/>
      <c r="Z106" s="421"/>
      <c r="AA106" s="421"/>
      <c r="AB106" s="421"/>
      <c r="AC106" s="421"/>
      <c r="AD106" s="421"/>
      <c r="AE106" s="421"/>
      <c r="AF106" s="421"/>
      <c r="AG106" s="421"/>
      <c r="AH106" s="421"/>
      <c r="AI106" s="421"/>
      <c r="AJ106" s="421"/>
      <c r="AK106" s="421"/>
      <c r="AL106" s="421"/>
      <c r="AM106" s="421"/>
    </row>
    <row r="107" spans="1:39" ht="25.05" customHeight="1">
      <c r="A107" s="154">
        <v>1001</v>
      </c>
      <c r="B107" s="428" t="s">
        <v>383</v>
      </c>
      <c r="C107" s="427" t="s">
        <v>59</v>
      </c>
      <c r="D107" s="427" t="s">
        <v>1443</v>
      </c>
      <c r="E107" s="427">
        <v>26</v>
      </c>
      <c r="F107" s="427">
        <v>10</v>
      </c>
      <c r="G107" s="154">
        <v>204</v>
      </c>
      <c r="H107" s="427">
        <v>359</v>
      </c>
      <c r="I107" s="427">
        <v>0</v>
      </c>
      <c r="J107" s="427">
        <v>0</v>
      </c>
      <c r="K107" s="155">
        <v>0</v>
      </c>
      <c r="L107" s="421"/>
      <c r="M107" s="421"/>
      <c r="N107" s="421"/>
      <c r="O107" s="421"/>
      <c r="P107" s="421"/>
      <c r="Q107" s="421"/>
      <c r="R107" s="421"/>
      <c r="S107" s="421"/>
      <c r="T107" s="421"/>
      <c r="U107" s="421"/>
      <c r="V107" s="421"/>
      <c r="W107" s="421"/>
      <c r="X107" s="421"/>
      <c r="Y107" s="421"/>
      <c r="Z107" s="421"/>
      <c r="AA107" s="421"/>
      <c r="AB107" s="421"/>
      <c r="AC107" s="421"/>
      <c r="AD107" s="421"/>
      <c r="AE107" s="421"/>
      <c r="AF107" s="421"/>
      <c r="AG107" s="421"/>
      <c r="AH107" s="421"/>
      <c r="AI107" s="421"/>
      <c r="AJ107" s="421"/>
      <c r="AK107" s="421"/>
      <c r="AL107" s="421"/>
      <c r="AM107" s="421"/>
    </row>
    <row r="108" spans="1:39" ht="25.05" customHeight="1">
      <c r="A108" s="156">
        <v>1001</v>
      </c>
      <c r="B108" s="164" t="s">
        <v>384</v>
      </c>
      <c r="C108" s="157" t="s">
        <v>59</v>
      </c>
      <c r="D108" s="157" t="s">
        <v>1442</v>
      </c>
      <c r="E108" s="157">
        <v>50</v>
      </c>
      <c r="F108" s="157"/>
      <c r="G108" s="156">
        <v>80</v>
      </c>
      <c r="H108" s="157">
        <v>359</v>
      </c>
      <c r="I108" s="157">
        <v>0</v>
      </c>
      <c r="J108" s="157">
        <v>0</v>
      </c>
      <c r="K108" s="158">
        <v>0</v>
      </c>
      <c r="L108" s="421"/>
      <c r="M108" s="421"/>
      <c r="N108" s="421"/>
      <c r="O108" s="421"/>
      <c r="P108" s="421"/>
      <c r="Q108" s="421"/>
      <c r="R108" s="421"/>
      <c r="S108" s="421"/>
      <c r="T108" s="421"/>
      <c r="U108" s="421"/>
      <c r="V108" s="421"/>
      <c r="W108" s="421"/>
      <c r="X108" s="421"/>
      <c r="Y108" s="421"/>
      <c r="Z108" s="421"/>
      <c r="AA108" s="421"/>
      <c r="AB108" s="421"/>
      <c r="AC108" s="421"/>
      <c r="AD108" s="421"/>
      <c r="AE108" s="421"/>
      <c r="AF108" s="421"/>
      <c r="AG108" s="421"/>
      <c r="AH108" s="421"/>
      <c r="AI108" s="421"/>
      <c r="AJ108" s="421"/>
      <c r="AK108" s="421"/>
      <c r="AL108" s="421"/>
      <c r="AM108" s="421"/>
    </row>
    <row r="109" spans="1:39" ht="25.05" customHeight="1">
      <c r="A109" s="151">
        <v>1010</v>
      </c>
      <c r="B109" s="163" t="s">
        <v>1274</v>
      </c>
      <c r="C109" s="152" t="s">
        <v>57</v>
      </c>
      <c r="D109" s="152" t="s">
        <v>314</v>
      </c>
      <c r="E109" s="152">
        <v>198</v>
      </c>
      <c r="F109" s="152">
        <v>180</v>
      </c>
      <c r="G109" s="151">
        <v>4297</v>
      </c>
      <c r="H109" s="152">
        <v>359</v>
      </c>
      <c r="I109" s="152">
        <v>13.1</v>
      </c>
      <c r="J109" s="152">
        <v>17.5</v>
      </c>
      <c r="K109" s="153">
        <v>80.2</v>
      </c>
      <c r="L109" s="421"/>
      <c r="M109" s="421"/>
      <c r="N109" s="421"/>
      <c r="O109" s="421"/>
      <c r="P109" s="421"/>
      <c r="Q109" s="421"/>
      <c r="R109" s="421"/>
      <c r="S109" s="421"/>
      <c r="T109" s="421"/>
      <c r="U109" s="421"/>
      <c r="V109" s="421"/>
      <c r="W109" s="421"/>
      <c r="X109" s="421"/>
      <c r="Y109" s="421"/>
      <c r="Z109" s="421"/>
      <c r="AA109" s="421"/>
      <c r="AB109" s="421"/>
      <c r="AC109" s="421"/>
      <c r="AD109" s="421"/>
      <c r="AE109" s="421"/>
      <c r="AF109" s="421"/>
      <c r="AG109" s="421"/>
      <c r="AH109" s="421"/>
      <c r="AI109" s="421"/>
      <c r="AJ109" s="421"/>
      <c r="AK109" s="421"/>
      <c r="AL109" s="421"/>
      <c r="AM109" s="421"/>
    </row>
    <row r="110" spans="1:39" ht="25.05" customHeight="1">
      <c r="A110" s="154">
        <v>1010</v>
      </c>
      <c r="B110" s="428" t="s">
        <v>380</v>
      </c>
      <c r="C110" s="427" t="s">
        <v>57</v>
      </c>
      <c r="D110" s="427" t="s">
        <v>1441</v>
      </c>
      <c r="E110" s="427">
        <v>30.5</v>
      </c>
      <c r="F110" s="427">
        <v>20</v>
      </c>
      <c r="G110" s="154">
        <v>1468</v>
      </c>
      <c r="H110" s="427">
        <v>359</v>
      </c>
      <c r="I110" s="427">
        <v>4.2</v>
      </c>
      <c r="J110" s="427">
        <v>8.4</v>
      </c>
      <c r="K110" s="155">
        <v>10.6</v>
      </c>
      <c r="L110" s="421"/>
      <c r="M110" s="421"/>
      <c r="N110" s="421"/>
      <c r="O110" s="421"/>
      <c r="P110" s="421"/>
      <c r="Q110" s="421"/>
      <c r="R110" s="421"/>
      <c r="S110" s="421"/>
      <c r="T110" s="421"/>
      <c r="U110" s="421"/>
      <c r="V110" s="421"/>
      <c r="W110" s="421"/>
      <c r="X110" s="421"/>
      <c r="Y110" s="421"/>
      <c r="Z110" s="421"/>
      <c r="AA110" s="421"/>
      <c r="AB110" s="421"/>
      <c r="AC110" s="421"/>
      <c r="AD110" s="421"/>
      <c r="AE110" s="421"/>
      <c r="AF110" s="421"/>
      <c r="AG110" s="421"/>
      <c r="AH110" s="421"/>
      <c r="AI110" s="421"/>
      <c r="AJ110" s="421"/>
      <c r="AK110" s="421"/>
      <c r="AL110" s="421"/>
      <c r="AM110" s="421"/>
    </row>
    <row r="111" spans="1:39" ht="25.05" customHeight="1">
      <c r="A111" s="154">
        <v>1010</v>
      </c>
      <c r="B111" s="428" t="s">
        <v>381</v>
      </c>
      <c r="C111" s="427" t="s">
        <v>57</v>
      </c>
      <c r="D111" s="427" t="s">
        <v>1440</v>
      </c>
      <c r="E111" s="427">
        <v>36.6</v>
      </c>
      <c r="F111" s="427">
        <v>20</v>
      </c>
      <c r="G111" s="154">
        <v>1468</v>
      </c>
      <c r="H111" s="427">
        <v>359</v>
      </c>
      <c r="I111" s="427">
        <v>4.2</v>
      </c>
      <c r="J111" s="427">
        <v>8.4</v>
      </c>
      <c r="K111" s="155">
        <v>10.6</v>
      </c>
      <c r="L111" s="421"/>
      <c r="M111" s="421"/>
      <c r="N111" s="421"/>
      <c r="O111" s="421"/>
      <c r="P111" s="421"/>
      <c r="Q111" s="421"/>
      <c r="R111" s="421"/>
      <c r="S111" s="421"/>
      <c r="T111" s="421"/>
      <c r="U111" s="421"/>
      <c r="V111" s="421"/>
      <c r="W111" s="421"/>
      <c r="X111" s="421"/>
      <c r="Y111" s="421"/>
      <c r="Z111" s="421"/>
      <c r="AA111" s="421"/>
      <c r="AB111" s="421"/>
      <c r="AC111" s="421"/>
      <c r="AD111" s="421"/>
      <c r="AE111" s="421"/>
      <c r="AF111" s="421"/>
      <c r="AG111" s="421"/>
      <c r="AH111" s="421"/>
      <c r="AI111" s="421"/>
      <c r="AJ111" s="421"/>
      <c r="AK111" s="421"/>
      <c r="AL111" s="421"/>
      <c r="AM111" s="421"/>
    </row>
    <row r="112" spans="1:39" ht="25.05" customHeight="1">
      <c r="A112" s="154">
        <v>1010</v>
      </c>
      <c r="B112" s="428" t="s">
        <v>382</v>
      </c>
      <c r="C112" s="427" t="s">
        <v>57</v>
      </c>
      <c r="D112" s="427" t="s">
        <v>1439</v>
      </c>
      <c r="E112" s="427">
        <v>40</v>
      </c>
      <c r="F112" s="427">
        <v>15</v>
      </c>
      <c r="G112" s="154">
        <v>547</v>
      </c>
      <c r="H112" s="427">
        <v>359</v>
      </c>
      <c r="I112" s="427">
        <v>5</v>
      </c>
      <c r="J112" s="427">
        <v>5.3</v>
      </c>
      <c r="K112" s="155">
        <v>0.6</v>
      </c>
      <c r="L112" s="421"/>
      <c r="M112" s="421"/>
      <c r="N112" s="421"/>
      <c r="O112" s="421"/>
      <c r="P112" s="421"/>
      <c r="Q112" s="421"/>
      <c r="R112" s="421"/>
      <c r="S112" s="421"/>
      <c r="T112" s="421"/>
      <c r="U112" s="421"/>
      <c r="V112" s="421"/>
      <c r="W112" s="421"/>
      <c r="X112" s="421"/>
      <c r="Y112" s="421"/>
      <c r="Z112" s="421"/>
      <c r="AA112" s="421"/>
      <c r="AB112" s="421"/>
      <c r="AC112" s="421"/>
      <c r="AD112" s="421"/>
      <c r="AE112" s="421"/>
      <c r="AF112" s="421"/>
      <c r="AG112" s="421"/>
      <c r="AH112" s="421"/>
      <c r="AI112" s="421"/>
      <c r="AJ112" s="421"/>
      <c r="AK112" s="421"/>
      <c r="AL112" s="421"/>
      <c r="AM112" s="421"/>
    </row>
    <row r="113" spans="1:39" ht="25.05" customHeight="1">
      <c r="A113" s="154">
        <v>1010</v>
      </c>
      <c r="B113" s="428" t="s">
        <v>383</v>
      </c>
      <c r="C113" s="427" t="s">
        <v>57</v>
      </c>
      <c r="D113" s="427" t="s">
        <v>1313</v>
      </c>
      <c r="E113" s="427">
        <v>38.5</v>
      </c>
      <c r="F113" s="427">
        <v>25</v>
      </c>
      <c r="G113" s="154">
        <v>1168</v>
      </c>
      <c r="H113" s="427">
        <v>359</v>
      </c>
      <c r="I113" s="427">
        <v>2.8</v>
      </c>
      <c r="J113" s="427">
        <v>13.6</v>
      </c>
      <c r="K113" s="155">
        <v>13.4</v>
      </c>
      <c r="L113" s="421"/>
      <c r="M113" s="421"/>
      <c r="N113" s="421"/>
      <c r="O113" s="421"/>
      <c r="P113" s="421"/>
      <c r="Q113" s="421"/>
      <c r="R113" s="421"/>
      <c r="S113" s="421"/>
      <c r="T113" s="421"/>
      <c r="U113" s="421"/>
      <c r="V113" s="421"/>
      <c r="W113" s="421"/>
      <c r="X113" s="421"/>
      <c r="Y113" s="421"/>
      <c r="Z113" s="421"/>
      <c r="AA113" s="421"/>
      <c r="AB113" s="421"/>
      <c r="AC113" s="421"/>
      <c r="AD113" s="421"/>
      <c r="AE113" s="421"/>
      <c r="AF113" s="421"/>
      <c r="AG113" s="421"/>
      <c r="AH113" s="421"/>
      <c r="AI113" s="421"/>
      <c r="AJ113" s="421"/>
      <c r="AK113" s="421"/>
      <c r="AL113" s="421"/>
      <c r="AM113" s="421"/>
    </row>
    <row r="114" spans="1:39" ht="25.05" customHeight="1">
      <c r="A114" s="154">
        <v>1010</v>
      </c>
      <c r="B114" s="428" t="s">
        <v>384</v>
      </c>
      <c r="C114" s="427" t="s">
        <v>57</v>
      </c>
      <c r="D114" s="427" t="s">
        <v>1291</v>
      </c>
      <c r="E114" s="427">
        <v>30</v>
      </c>
      <c r="F114" s="427">
        <v>20</v>
      </c>
      <c r="G114" s="154">
        <v>366</v>
      </c>
      <c r="H114" s="427">
        <v>359</v>
      </c>
      <c r="I114" s="427">
        <v>1.4</v>
      </c>
      <c r="J114" s="427">
        <v>2.2000000000000002</v>
      </c>
      <c r="K114" s="155">
        <v>0</v>
      </c>
      <c r="L114" s="421"/>
      <c r="M114" s="421"/>
      <c r="N114" s="421"/>
      <c r="O114" s="421"/>
      <c r="P114" s="421"/>
      <c r="Q114" s="421"/>
      <c r="R114" s="421"/>
      <c r="S114" s="421"/>
      <c r="T114" s="421"/>
      <c r="U114" s="421"/>
      <c r="V114" s="421"/>
      <c r="W114" s="421"/>
      <c r="X114" s="421"/>
      <c r="Y114" s="421"/>
      <c r="Z114" s="421"/>
      <c r="AA114" s="421"/>
      <c r="AB114" s="421"/>
      <c r="AC114" s="421"/>
      <c r="AD114" s="421"/>
      <c r="AE114" s="421"/>
      <c r="AF114" s="421"/>
      <c r="AG114" s="421"/>
      <c r="AH114" s="421"/>
      <c r="AI114" s="421"/>
      <c r="AJ114" s="421"/>
      <c r="AK114" s="421"/>
      <c r="AL114" s="421"/>
      <c r="AM114" s="421"/>
    </row>
    <row r="115" spans="1:39" ht="25.05" customHeight="1">
      <c r="A115" s="156">
        <v>1010</v>
      </c>
      <c r="B115" s="164" t="s">
        <v>385</v>
      </c>
      <c r="C115" s="157" t="s">
        <v>57</v>
      </c>
      <c r="D115" s="157" t="s">
        <v>1438</v>
      </c>
      <c r="E115" s="157">
        <v>38.5</v>
      </c>
      <c r="F115" s="157">
        <v>12</v>
      </c>
      <c r="G115" s="156">
        <v>218</v>
      </c>
      <c r="H115" s="157">
        <v>359</v>
      </c>
      <c r="I115" s="157">
        <v>1.1000000000000001</v>
      </c>
      <c r="J115" s="157">
        <v>0.8</v>
      </c>
      <c r="K115" s="158">
        <v>0</v>
      </c>
      <c r="L115" s="421"/>
      <c r="M115" s="421"/>
      <c r="N115" s="421"/>
      <c r="O115" s="421"/>
      <c r="P115" s="421"/>
      <c r="Q115" s="421"/>
      <c r="R115" s="421"/>
      <c r="S115" s="421"/>
      <c r="T115" s="421"/>
      <c r="U115" s="421"/>
      <c r="V115" s="421"/>
      <c r="W115" s="421"/>
      <c r="X115" s="421"/>
      <c r="Y115" s="421"/>
      <c r="Z115" s="421"/>
      <c r="AA115" s="421"/>
      <c r="AB115" s="421"/>
      <c r="AC115" s="421"/>
      <c r="AD115" s="421"/>
      <c r="AE115" s="421"/>
      <c r="AF115" s="421"/>
      <c r="AG115" s="421"/>
      <c r="AH115" s="421"/>
      <c r="AI115" s="421"/>
      <c r="AJ115" s="421"/>
      <c r="AK115" s="421"/>
      <c r="AL115" s="421"/>
      <c r="AM115" s="421"/>
    </row>
    <row r="116" spans="1:39" ht="25.05" customHeight="1">
      <c r="A116" s="151">
        <v>2003</v>
      </c>
      <c r="B116" s="163" t="s">
        <v>1274</v>
      </c>
      <c r="C116" s="152" t="s">
        <v>279</v>
      </c>
      <c r="D116" s="152" t="s">
        <v>328</v>
      </c>
      <c r="E116" s="152">
        <v>276</v>
      </c>
      <c r="F116" s="152">
        <v>60</v>
      </c>
      <c r="G116" s="151"/>
      <c r="H116" s="152">
        <v>366</v>
      </c>
      <c r="I116" s="152">
        <v>15.8</v>
      </c>
      <c r="J116" s="152">
        <v>15.8</v>
      </c>
      <c r="K116" s="153">
        <v>15.8</v>
      </c>
      <c r="L116" s="421"/>
      <c r="M116" s="421"/>
      <c r="N116" s="421"/>
      <c r="O116" s="421"/>
      <c r="P116" s="421"/>
      <c r="Q116" s="421"/>
      <c r="R116" s="421"/>
      <c r="S116" s="421"/>
      <c r="T116" s="421"/>
      <c r="U116" s="421"/>
      <c r="V116" s="421"/>
      <c r="W116" s="421"/>
      <c r="X116" s="421"/>
      <c r="Y116" s="421"/>
      <c r="Z116" s="421"/>
      <c r="AA116" s="421"/>
      <c r="AB116" s="421"/>
      <c r="AC116" s="421"/>
      <c r="AD116" s="421"/>
      <c r="AE116" s="421"/>
      <c r="AF116" s="421"/>
      <c r="AG116" s="421"/>
      <c r="AH116" s="421"/>
      <c r="AI116" s="421"/>
      <c r="AJ116" s="421"/>
      <c r="AK116" s="421"/>
      <c r="AL116" s="421"/>
      <c r="AM116" s="421"/>
    </row>
    <row r="117" spans="1:39" ht="25.05" customHeight="1">
      <c r="A117" s="154">
        <v>2003</v>
      </c>
      <c r="B117" s="428" t="s">
        <v>380</v>
      </c>
      <c r="C117" s="427" t="s">
        <v>279</v>
      </c>
      <c r="D117" s="427" t="s">
        <v>329</v>
      </c>
      <c r="E117" s="427">
        <v>28</v>
      </c>
      <c r="F117" s="427">
        <v>15</v>
      </c>
      <c r="G117" s="154"/>
      <c r="H117" s="427">
        <v>366</v>
      </c>
      <c r="I117" s="427">
        <v>15.8</v>
      </c>
      <c r="J117" s="427">
        <v>15.8</v>
      </c>
      <c r="K117" s="155">
        <v>15.8</v>
      </c>
      <c r="L117" s="421"/>
      <c r="M117" s="421"/>
      <c r="N117" s="421"/>
      <c r="O117" s="421"/>
      <c r="P117" s="421"/>
      <c r="Q117" s="421"/>
      <c r="R117" s="421"/>
      <c r="S117" s="421"/>
      <c r="T117" s="421"/>
      <c r="U117" s="421"/>
      <c r="V117" s="421"/>
      <c r="W117" s="421"/>
      <c r="X117" s="421"/>
      <c r="Y117" s="421"/>
      <c r="Z117" s="421"/>
      <c r="AA117" s="421"/>
      <c r="AB117" s="421"/>
      <c r="AC117" s="421"/>
      <c r="AD117" s="421"/>
      <c r="AE117" s="421"/>
      <c r="AF117" s="421"/>
      <c r="AG117" s="421"/>
      <c r="AH117" s="421"/>
      <c r="AI117" s="421"/>
      <c r="AJ117" s="421"/>
      <c r="AK117" s="421"/>
      <c r="AL117" s="421"/>
      <c r="AM117" s="421"/>
    </row>
    <row r="118" spans="1:39" ht="25.05" customHeight="1">
      <c r="A118" s="154">
        <v>2003</v>
      </c>
      <c r="B118" s="428" t="s">
        <v>381</v>
      </c>
      <c r="C118" s="427" t="s">
        <v>279</v>
      </c>
      <c r="D118" s="427" t="s">
        <v>330</v>
      </c>
      <c r="E118" s="427">
        <v>24</v>
      </c>
      <c r="F118" s="427">
        <v>20</v>
      </c>
      <c r="G118" s="154"/>
      <c r="H118" s="427">
        <v>366</v>
      </c>
      <c r="I118" s="427">
        <v>15.8</v>
      </c>
      <c r="J118" s="427">
        <v>15.8</v>
      </c>
      <c r="K118" s="155">
        <v>15.8</v>
      </c>
      <c r="L118" s="421"/>
      <c r="M118" s="421"/>
      <c r="N118" s="421"/>
      <c r="O118" s="421"/>
      <c r="P118" s="421"/>
      <c r="Q118" s="421"/>
      <c r="R118" s="421"/>
      <c r="S118" s="421"/>
      <c r="T118" s="421"/>
      <c r="U118" s="421"/>
      <c r="V118" s="421"/>
      <c r="W118" s="421"/>
      <c r="X118" s="421"/>
      <c r="Y118" s="421"/>
      <c r="Z118" s="421"/>
      <c r="AA118" s="421"/>
      <c r="AB118" s="421"/>
      <c r="AC118" s="421"/>
      <c r="AD118" s="421"/>
      <c r="AE118" s="421"/>
      <c r="AF118" s="421"/>
      <c r="AG118" s="421"/>
      <c r="AH118" s="421"/>
      <c r="AI118" s="421"/>
      <c r="AJ118" s="421"/>
      <c r="AK118" s="421"/>
      <c r="AL118" s="421"/>
      <c r="AM118" s="421"/>
    </row>
    <row r="119" spans="1:39" ht="25.05" customHeight="1">
      <c r="A119" s="154">
        <v>2003</v>
      </c>
      <c r="B119" s="428" t="s">
        <v>382</v>
      </c>
      <c r="C119" s="427" t="s">
        <v>279</v>
      </c>
      <c r="D119" s="427" t="s">
        <v>331</v>
      </c>
      <c r="E119" s="427">
        <v>30</v>
      </c>
      <c r="F119" s="427">
        <v>20</v>
      </c>
      <c r="G119" s="154"/>
      <c r="H119" s="427">
        <v>366</v>
      </c>
      <c r="I119" s="427">
        <v>15.8</v>
      </c>
      <c r="J119" s="427">
        <v>15.8</v>
      </c>
      <c r="K119" s="155">
        <v>15.8</v>
      </c>
      <c r="L119" s="421"/>
      <c r="M119" s="421"/>
      <c r="N119" s="421"/>
      <c r="O119" s="421"/>
      <c r="P119" s="421"/>
      <c r="Q119" s="421"/>
      <c r="R119" s="421"/>
      <c r="S119" s="421"/>
      <c r="T119" s="421"/>
      <c r="U119" s="421"/>
      <c r="V119" s="421"/>
      <c r="W119" s="421"/>
      <c r="X119" s="421"/>
      <c r="Y119" s="421"/>
      <c r="Z119" s="421"/>
      <c r="AA119" s="421"/>
      <c r="AB119" s="421"/>
      <c r="AC119" s="421"/>
      <c r="AD119" s="421"/>
      <c r="AE119" s="421"/>
      <c r="AF119" s="421"/>
      <c r="AG119" s="421"/>
      <c r="AH119" s="421"/>
      <c r="AI119" s="421"/>
      <c r="AJ119" s="421"/>
      <c r="AK119" s="421"/>
      <c r="AL119" s="421"/>
      <c r="AM119" s="421"/>
    </row>
    <row r="120" spans="1:39" ht="25.05" customHeight="1">
      <c r="A120" s="154">
        <v>2003</v>
      </c>
      <c r="B120" s="428" t="s">
        <v>383</v>
      </c>
      <c r="C120" s="427" t="s">
        <v>279</v>
      </c>
      <c r="D120" s="427" t="s">
        <v>332</v>
      </c>
      <c r="E120" s="427">
        <v>23</v>
      </c>
      <c r="F120" s="427">
        <v>10</v>
      </c>
      <c r="G120" s="154"/>
      <c r="H120" s="427">
        <v>366</v>
      </c>
      <c r="I120" s="427">
        <v>15.8</v>
      </c>
      <c r="J120" s="427">
        <v>15.8</v>
      </c>
      <c r="K120" s="155">
        <v>15.8</v>
      </c>
      <c r="L120" s="421"/>
      <c r="M120" s="421"/>
      <c r="N120" s="421"/>
      <c r="O120" s="421"/>
      <c r="P120" s="421"/>
      <c r="Q120" s="421"/>
      <c r="R120" s="421"/>
      <c r="S120" s="421"/>
      <c r="T120" s="421"/>
      <c r="U120" s="421"/>
      <c r="V120" s="421"/>
      <c r="W120" s="421"/>
      <c r="X120" s="421"/>
      <c r="Y120" s="421"/>
      <c r="Z120" s="421"/>
      <c r="AA120" s="421"/>
      <c r="AB120" s="421"/>
      <c r="AC120" s="421"/>
      <c r="AD120" s="421"/>
      <c r="AE120" s="421"/>
      <c r="AF120" s="421"/>
      <c r="AG120" s="421"/>
      <c r="AH120" s="421"/>
      <c r="AI120" s="421"/>
      <c r="AJ120" s="421"/>
      <c r="AK120" s="421"/>
      <c r="AL120" s="421"/>
      <c r="AM120" s="421"/>
    </row>
    <row r="121" spans="1:39" ht="25.05" customHeight="1">
      <c r="A121" s="156">
        <v>2003</v>
      </c>
      <c r="B121" s="164" t="s">
        <v>384</v>
      </c>
      <c r="C121" s="157" t="s">
        <v>279</v>
      </c>
      <c r="D121" s="157" t="s">
        <v>333</v>
      </c>
      <c r="E121" s="157">
        <v>23</v>
      </c>
      <c r="F121" s="157">
        <v>10</v>
      </c>
      <c r="G121" s="156"/>
      <c r="H121" s="157">
        <v>366</v>
      </c>
      <c r="I121" s="157">
        <v>15.8</v>
      </c>
      <c r="J121" s="157">
        <v>15.8</v>
      </c>
      <c r="K121" s="158">
        <v>15.8</v>
      </c>
      <c r="L121" s="421"/>
      <c r="M121" s="421"/>
      <c r="N121" s="421"/>
      <c r="O121" s="421"/>
      <c r="P121" s="421"/>
      <c r="Q121" s="421"/>
      <c r="R121" s="421"/>
      <c r="S121" s="421"/>
      <c r="T121" s="421"/>
      <c r="U121" s="421"/>
      <c r="V121" s="421"/>
      <c r="W121" s="421"/>
      <c r="X121" s="421"/>
      <c r="Y121" s="421"/>
      <c r="Z121" s="421"/>
      <c r="AA121" s="421"/>
      <c r="AB121" s="421"/>
      <c r="AC121" s="421"/>
      <c r="AD121" s="421"/>
      <c r="AE121" s="421"/>
      <c r="AF121" s="421"/>
      <c r="AG121" s="421"/>
      <c r="AH121" s="421"/>
      <c r="AI121" s="421"/>
      <c r="AJ121" s="421"/>
      <c r="AK121" s="421"/>
      <c r="AL121" s="421"/>
      <c r="AM121" s="421"/>
    </row>
    <row r="122" spans="1:39" ht="25.05" customHeight="1">
      <c r="A122" s="151">
        <v>2012</v>
      </c>
      <c r="B122" s="163" t="s">
        <v>1274</v>
      </c>
      <c r="C122" s="152" t="s">
        <v>284</v>
      </c>
      <c r="D122" s="152" t="s">
        <v>336</v>
      </c>
      <c r="E122" s="152">
        <v>40</v>
      </c>
      <c r="F122" s="152">
        <v>20</v>
      </c>
      <c r="G122" s="151">
        <v>152</v>
      </c>
      <c r="H122" s="152">
        <v>305</v>
      </c>
      <c r="I122" s="152">
        <v>0.3</v>
      </c>
      <c r="J122" s="152">
        <v>1.3</v>
      </c>
      <c r="K122" s="153">
        <v>3</v>
      </c>
      <c r="L122" s="421"/>
      <c r="M122" s="421"/>
      <c r="N122" s="421"/>
      <c r="O122" s="421"/>
      <c r="P122" s="421"/>
      <c r="Q122" s="421"/>
      <c r="R122" s="421"/>
      <c r="S122" s="421"/>
      <c r="T122" s="421"/>
      <c r="U122" s="421"/>
      <c r="V122" s="421"/>
      <c r="W122" s="421"/>
      <c r="X122" s="421"/>
      <c r="Y122" s="421"/>
      <c r="Z122" s="421"/>
      <c r="AA122" s="421"/>
      <c r="AB122" s="421"/>
      <c r="AC122" s="421"/>
      <c r="AD122" s="421"/>
      <c r="AE122" s="421"/>
      <c r="AF122" s="421"/>
      <c r="AG122" s="421"/>
      <c r="AH122" s="421"/>
      <c r="AI122" s="421"/>
      <c r="AJ122" s="421"/>
      <c r="AK122" s="421"/>
      <c r="AL122" s="421"/>
      <c r="AM122" s="421"/>
    </row>
    <row r="123" spans="1:39" ht="25.05" customHeight="1">
      <c r="A123" s="154">
        <v>2012</v>
      </c>
      <c r="B123" s="428" t="s">
        <v>380</v>
      </c>
      <c r="C123" s="427" t="s">
        <v>284</v>
      </c>
      <c r="D123" s="427" t="s">
        <v>337</v>
      </c>
      <c r="E123" s="427">
        <v>78</v>
      </c>
      <c r="F123" s="427">
        <v>36</v>
      </c>
      <c r="G123" s="154">
        <v>5</v>
      </c>
      <c r="H123" s="427">
        <v>305</v>
      </c>
      <c r="I123" s="427">
        <v>0.3</v>
      </c>
      <c r="J123" s="427">
        <v>0</v>
      </c>
      <c r="K123" s="155">
        <v>0</v>
      </c>
      <c r="L123" s="421"/>
      <c r="M123" s="421"/>
      <c r="N123" s="421"/>
      <c r="O123" s="421"/>
      <c r="P123" s="421"/>
      <c r="Q123" s="421"/>
      <c r="R123" s="421"/>
      <c r="S123" s="421"/>
      <c r="T123" s="421"/>
      <c r="U123" s="421"/>
      <c r="V123" s="421"/>
      <c r="W123" s="421"/>
      <c r="X123" s="421"/>
      <c r="Y123" s="421"/>
      <c r="Z123" s="421"/>
      <c r="AA123" s="421"/>
      <c r="AB123" s="421"/>
      <c r="AC123" s="421"/>
      <c r="AD123" s="421"/>
      <c r="AE123" s="421"/>
      <c r="AF123" s="421"/>
      <c r="AG123" s="421"/>
      <c r="AH123" s="421"/>
      <c r="AI123" s="421"/>
      <c r="AJ123" s="421"/>
      <c r="AK123" s="421"/>
      <c r="AL123" s="421"/>
      <c r="AM123" s="421"/>
    </row>
    <row r="124" spans="1:39" ht="25.05" customHeight="1">
      <c r="A124" s="154">
        <v>2012</v>
      </c>
      <c r="B124" s="428" t="s">
        <v>381</v>
      </c>
      <c r="C124" s="427" t="s">
        <v>284</v>
      </c>
      <c r="D124" s="427" t="s">
        <v>325</v>
      </c>
      <c r="E124" s="427">
        <v>195</v>
      </c>
      <c r="F124" s="427">
        <v>100</v>
      </c>
      <c r="G124" s="154">
        <v>334</v>
      </c>
      <c r="H124" s="427">
        <v>305</v>
      </c>
      <c r="I124" s="427">
        <v>1.6</v>
      </c>
      <c r="J124" s="427">
        <v>1</v>
      </c>
      <c r="K124" s="155">
        <v>2.2999999999999998</v>
      </c>
      <c r="L124" s="421"/>
      <c r="M124" s="421"/>
      <c r="N124" s="421"/>
      <c r="O124" s="421"/>
      <c r="P124" s="421"/>
      <c r="Q124" s="421"/>
      <c r="R124" s="421"/>
      <c r="S124" s="421"/>
      <c r="T124" s="421"/>
      <c r="U124" s="421"/>
      <c r="V124" s="421"/>
      <c r="W124" s="421"/>
      <c r="X124" s="421"/>
      <c r="Y124" s="421"/>
      <c r="Z124" s="421"/>
      <c r="AA124" s="421"/>
      <c r="AB124" s="421"/>
      <c r="AC124" s="421"/>
      <c r="AD124" s="421"/>
      <c r="AE124" s="421"/>
      <c r="AF124" s="421"/>
      <c r="AG124" s="421"/>
      <c r="AH124" s="421"/>
      <c r="AI124" s="421"/>
      <c r="AJ124" s="421"/>
      <c r="AK124" s="421"/>
      <c r="AL124" s="421"/>
      <c r="AM124" s="421"/>
    </row>
    <row r="125" spans="1:39" ht="25.05" customHeight="1">
      <c r="A125" s="154">
        <v>2012</v>
      </c>
      <c r="B125" s="428" t="s">
        <v>382</v>
      </c>
      <c r="C125" s="427" t="s">
        <v>284</v>
      </c>
      <c r="D125" s="427" t="s">
        <v>338</v>
      </c>
      <c r="E125" s="427">
        <v>27</v>
      </c>
      <c r="F125" s="427">
        <v>8</v>
      </c>
      <c r="G125" s="154">
        <v>25</v>
      </c>
      <c r="H125" s="427">
        <v>305</v>
      </c>
      <c r="I125" s="427">
        <v>0.7</v>
      </c>
      <c r="J125" s="427">
        <v>0</v>
      </c>
      <c r="K125" s="155">
        <v>0</v>
      </c>
      <c r="L125" s="421"/>
      <c r="M125" s="421"/>
      <c r="N125" s="421"/>
      <c r="O125" s="421"/>
      <c r="P125" s="421"/>
      <c r="Q125" s="421"/>
      <c r="R125" s="421"/>
      <c r="S125" s="421"/>
      <c r="T125" s="421"/>
      <c r="U125" s="421"/>
      <c r="V125" s="421"/>
      <c r="W125" s="421"/>
      <c r="X125" s="421"/>
      <c r="Y125" s="421"/>
      <c r="Z125" s="421"/>
      <c r="AA125" s="421"/>
      <c r="AB125" s="421"/>
      <c r="AC125" s="421"/>
      <c r="AD125" s="421"/>
      <c r="AE125" s="421"/>
      <c r="AF125" s="421"/>
      <c r="AG125" s="421"/>
      <c r="AH125" s="421"/>
      <c r="AI125" s="421"/>
      <c r="AJ125" s="421"/>
      <c r="AK125" s="421"/>
      <c r="AL125" s="421"/>
      <c r="AM125" s="421"/>
    </row>
    <row r="126" spans="1:39" ht="25.05" customHeight="1">
      <c r="A126" s="151">
        <v>2010</v>
      </c>
      <c r="B126" s="163" t="s">
        <v>1274</v>
      </c>
      <c r="C126" s="152" t="s">
        <v>1431</v>
      </c>
      <c r="D126" s="152" t="s">
        <v>1437</v>
      </c>
      <c r="E126" s="152">
        <v>186.84</v>
      </c>
      <c r="F126" s="397"/>
      <c r="G126" s="151">
        <v>322</v>
      </c>
      <c r="H126" s="152">
        <v>365</v>
      </c>
      <c r="I126" s="152">
        <v>0.3</v>
      </c>
      <c r="J126" s="152">
        <v>1.1000000000000001</v>
      </c>
      <c r="K126" s="153">
        <v>2.5</v>
      </c>
      <c r="L126" s="421"/>
      <c r="M126" s="421"/>
      <c r="N126" s="421"/>
      <c r="O126" s="421"/>
      <c r="P126" s="421"/>
      <c r="Q126" s="421"/>
      <c r="R126" s="421"/>
      <c r="S126" s="421"/>
      <c r="T126" s="421"/>
      <c r="U126" s="421"/>
      <c r="V126" s="421"/>
      <c r="W126" s="421"/>
      <c r="X126" s="421"/>
      <c r="Y126" s="421"/>
      <c r="Z126" s="421"/>
      <c r="AA126" s="421"/>
      <c r="AB126" s="421"/>
      <c r="AC126" s="421"/>
      <c r="AD126" s="421"/>
      <c r="AE126" s="421"/>
      <c r="AF126" s="421"/>
      <c r="AG126" s="421"/>
      <c r="AH126" s="421"/>
      <c r="AI126" s="421"/>
      <c r="AJ126" s="421"/>
      <c r="AK126" s="421"/>
      <c r="AL126" s="421"/>
      <c r="AM126" s="421"/>
    </row>
    <row r="127" spans="1:39" ht="25.05" customHeight="1">
      <c r="A127" s="154">
        <v>2010</v>
      </c>
      <c r="B127" s="428" t="s">
        <v>380</v>
      </c>
      <c r="C127" s="427" t="s">
        <v>1431</v>
      </c>
      <c r="D127" s="427" t="s">
        <v>1436</v>
      </c>
      <c r="E127" s="427">
        <v>28.35</v>
      </c>
      <c r="F127" s="429"/>
      <c r="G127" s="154">
        <v>3</v>
      </c>
      <c r="H127" s="427">
        <v>365</v>
      </c>
      <c r="I127" s="427">
        <v>0</v>
      </c>
      <c r="J127" s="427">
        <v>0</v>
      </c>
      <c r="K127" s="155">
        <v>0.3</v>
      </c>
      <c r="L127" s="421"/>
      <c r="M127" s="421"/>
      <c r="N127" s="421"/>
      <c r="O127" s="421"/>
      <c r="P127" s="421"/>
      <c r="Q127" s="421"/>
      <c r="R127" s="421"/>
      <c r="S127" s="421"/>
      <c r="T127" s="421"/>
      <c r="U127" s="421"/>
      <c r="V127" s="421"/>
      <c r="W127" s="421"/>
      <c r="X127" s="421"/>
      <c r="Y127" s="421"/>
      <c r="Z127" s="421"/>
      <c r="AA127" s="421"/>
      <c r="AB127" s="421"/>
      <c r="AC127" s="421"/>
      <c r="AD127" s="421"/>
      <c r="AE127" s="421"/>
      <c r="AF127" s="421"/>
      <c r="AG127" s="421"/>
      <c r="AH127" s="421"/>
      <c r="AI127" s="421"/>
      <c r="AJ127" s="421"/>
      <c r="AK127" s="421"/>
      <c r="AL127" s="421"/>
      <c r="AM127" s="421"/>
    </row>
    <row r="128" spans="1:39" ht="25.05" customHeight="1">
      <c r="A128" s="154">
        <v>2010</v>
      </c>
      <c r="B128" s="428" t="s">
        <v>381</v>
      </c>
      <c r="C128" s="427" t="s">
        <v>1431</v>
      </c>
      <c r="D128" s="427" t="s">
        <v>1435</v>
      </c>
      <c r="E128" s="427">
        <v>78.14</v>
      </c>
      <c r="F128" s="429"/>
      <c r="G128" s="154">
        <v>28</v>
      </c>
      <c r="H128" s="427">
        <v>365</v>
      </c>
      <c r="I128" s="427">
        <v>0</v>
      </c>
      <c r="J128" s="427">
        <v>0.3</v>
      </c>
      <c r="K128" s="155">
        <v>0.5</v>
      </c>
      <c r="L128" s="421"/>
      <c r="M128" s="421"/>
      <c r="N128" s="421"/>
      <c r="O128" s="421"/>
      <c r="P128" s="421"/>
      <c r="Q128" s="421"/>
      <c r="R128" s="421"/>
      <c r="S128" s="421"/>
      <c r="T128" s="421"/>
      <c r="U128" s="421"/>
      <c r="V128" s="421"/>
      <c r="W128" s="421"/>
      <c r="X128" s="421"/>
      <c r="Y128" s="421"/>
      <c r="Z128" s="421"/>
      <c r="AA128" s="421"/>
      <c r="AB128" s="421"/>
      <c r="AC128" s="421"/>
      <c r="AD128" s="421"/>
      <c r="AE128" s="421"/>
      <c r="AF128" s="421"/>
      <c r="AG128" s="421"/>
      <c r="AH128" s="421"/>
      <c r="AI128" s="421"/>
      <c r="AJ128" s="421"/>
      <c r="AK128" s="421"/>
      <c r="AL128" s="421"/>
      <c r="AM128" s="421"/>
    </row>
    <row r="129" spans="1:39" ht="25.05" customHeight="1">
      <c r="A129" s="154">
        <v>2010</v>
      </c>
      <c r="B129" s="428" t="s">
        <v>382</v>
      </c>
      <c r="C129" s="427" t="s">
        <v>1431</v>
      </c>
      <c r="D129" s="427" t="s">
        <v>1434</v>
      </c>
      <c r="E129" s="427">
        <v>43.74</v>
      </c>
      <c r="F129" s="429"/>
      <c r="G129" s="154">
        <v>628</v>
      </c>
      <c r="H129" s="427">
        <v>365</v>
      </c>
      <c r="I129" s="427">
        <v>1.1000000000000001</v>
      </c>
      <c r="J129" s="427">
        <v>3.3</v>
      </c>
      <c r="K129" s="155">
        <v>8.8000000000000007</v>
      </c>
      <c r="L129" s="421"/>
      <c r="M129" s="421"/>
      <c r="N129" s="421"/>
      <c r="O129" s="421"/>
      <c r="P129" s="421"/>
      <c r="Q129" s="421"/>
      <c r="R129" s="421"/>
      <c r="S129" s="421"/>
      <c r="T129" s="421"/>
      <c r="U129" s="421"/>
      <c r="V129" s="421"/>
      <c r="W129" s="421"/>
      <c r="X129" s="421"/>
      <c r="Y129" s="421"/>
      <c r="Z129" s="421"/>
      <c r="AA129" s="421"/>
      <c r="AB129" s="421"/>
      <c r="AC129" s="421"/>
      <c r="AD129" s="421"/>
      <c r="AE129" s="421"/>
      <c r="AF129" s="421"/>
      <c r="AG129" s="421"/>
      <c r="AH129" s="421"/>
      <c r="AI129" s="421"/>
      <c r="AJ129" s="421"/>
      <c r="AK129" s="421"/>
      <c r="AL129" s="421"/>
      <c r="AM129" s="421"/>
    </row>
    <row r="130" spans="1:39" ht="25.05" customHeight="1">
      <c r="A130" s="154">
        <v>2010</v>
      </c>
      <c r="B130" s="428" t="s">
        <v>383</v>
      </c>
      <c r="C130" s="427" t="s">
        <v>1431</v>
      </c>
      <c r="D130" s="427" t="s">
        <v>1433</v>
      </c>
      <c r="E130" s="427">
        <v>22.68</v>
      </c>
      <c r="F130" s="429"/>
      <c r="G130" s="154">
        <v>0</v>
      </c>
      <c r="H130" s="427">
        <v>365</v>
      </c>
      <c r="I130" s="427">
        <v>0</v>
      </c>
      <c r="J130" s="427">
        <v>0</v>
      </c>
      <c r="K130" s="155">
        <v>0</v>
      </c>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row>
    <row r="131" spans="1:39" ht="25.05" customHeight="1">
      <c r="A131" s="154">
        <v>2010</v>
      </c>
      <c r="B131" s="428" t="s">
        <v>384</v>
      </c>
      <c r="C131" s="427" t="s">
        <v>1431</v>
      </c>
      <c r="D131" s="427" t="s">
        <v>1432</v>
      </c>
      <c r="E131" s="427">
        <v>36</v>
      </c>
      <c r="F131" s="429"/>
      <c r="G131" s="154">
        <v>117</v>
      </c>
      <c r="H131" s="427">
        <v>365</v>
      </c>
      <c r="I131" s="427">
        <v>1.4</v>
      </c>
      <c r="J131" s="427">
        <v>0.5</v>
      </c>
      <c r="K131" s="155">
        <v>0.3</v>
      </c>
      <c r="L131" s="421"/>
      <c r="M131" s="421"/>
      <c r="N131" s="421"/>
      <c r="O131" s="421"/>
      <c r="P131" s="421"/>
      <c r="Q131" s="421"/>
      <c r="R131" s="421"/>
      <c r="S131" s="421"/>
      <c r="T131" s="421"/>
      <c r="U131" s="421"/>
      <c r="V131" s="421"/>
      <c r="W131" s="421"/>
      <c r="X131" s="421"/>
      <c r="Y131" s="421"/>
      <c r="Z131" s="421"/>
      <c r="AA131" s="421"/>
      <c r="AB131" s="421"/>
      <c r="AC131" s="421"/>
      <c r="AD131" s="421"/>
      <c r="AE131" s="421"/>
      <c r="AF131" s="421"/>
      <c r="AG131" s="421"/>
      <c r="AH131" s="421"/>
      <c r="AI131" s="421"/>
      <c r="AJ131" s="421"/>
      <c r="AK131" s="421"/>
      <c r="AL131" s="421"/>
      <c r="AM131" s="421"/>
    </row>
    <row r="132" spans="1:39" ht="25.05" customHeight="1">
      <c r="A132" s="151">
        <v>1012</v>
      </c>
      <c r="B132" s="163" t="s">
        <v>1274</v>
      </c>
      <c r="C132" s="152" t="s">
        <v>1430</v>
      </c>
      <c r="D132" s="152" t="s">
        <v>325</v>
      </c>
      <c r="E132" s="152">
        <v>213.75</v>
      </c>
      <c r="F132" s="397"/>
      <c r="G132" s="151">
        <v>3213</v>
      </c>
      <c r="H132" s="152">
        <v>359</v>
      </c>
      <c r="I132" s="152">
        <v>49.3</v>
      </c>
      <c r="J132" s="152">
        <v>40.1</v>
      </c>
      <c r="K132" s="153">
        <v>29.8</v>
      </c>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row>
    <row r="133" spans="1:39" ht="25.05" customHeight="1">
      <c r="A133" s="154">
        <v>1012</v>
      </c>
      <c r="B133" s="428" t="s">
        <v>380</v>
      </c>
      <c r="C133" s="427" t="s">
        <v>1430</v>
      </c>
      <c r="D133" s="427" t="s">
        <v>326</v>
      </c>
      <c r="E133" s="427">
        <v>65.599999999999994</v>
      </c>
      <c r="F133" s="429"/>
      <c r="G133" s="154">
        <v>49</v>
      </c>
      <c r="H133" s="427">
        <v>359</v>
      </c>
      <c r="I133" s="427">
        <v>0</v>
      </c>
      <c r="J133" s="427">
        <v>0.8</v>
      </c>
      <c r="K133" s="155">
        <v>1.1000000000000001</v>
      </c>
      <c r="L133" s="421"/>
      <c r="M133" s="421"/>
      <c r="N133" s="421"/>
      <c r="O133" s="421"/>
      <c r="P133" s="421"/>
      <c r="Q133" s="421"/>
      <c r="R133" s="421"/>
      <c r="S133" s="421"/>
      <c r="T133" s="421"/>
      <c r="U133" s="421"/>
      <c r="V133" s="421"/>
      <c r="W133" s="421"/>
      <c r="X133" s="421"/>
      <c r="Y133" s="421"/>
      <c r="Z133" s="421"/>
      <c r="AA133" s="421"/>
      <c r="AB133" s="421"/>
      <c r="AC133" s="421"/>
      <c r="AD133" s="421"/>
      <c r="AE133" s="421"/>
      <c r="AF133" s="421"/>
      <c r="AG133" s="421"/>
      <c r="AH133" s="421"/>
      <c r="AI133" s="421"/>
      <c r="AJ133" s="421"/>
      <c r="AK133" s="421"/>
      <c r="AL133" s="421"/>
      <c r="AM133" s="421"/>
    </row>
    <row r="134" spans="1:39" ht="25.05" customHeight="1">
      <c r="A134" s="156">
        <v>1012</v>
      </c>
      <c r="B134" s="164" t="s">
        <v>381</v>
      </c>
      <c r="C134" s="157" t="s">
        <v>1430</v>
      </c>
      <c r="D134" s="157" t="s">
        <v>327</v>
      </c>
      <c r="E134" s="157">
        <v>35.9</v>
      </c>
      <c r="F134" s="398"/>
      <c r="G134" s="156">
        <v>0</v>
      </c>
      <c r="H134" s="157">
        <v>359</v>
      </c>
      <c r="I134" s="157">
        <v>0</v>
      </c>
      <c r="J134" s="157">
        <v>0</v>
      </c>
      <c r="K134" s="158">
        <v>0</v>
      </c>
      <c r="L134" s="421"/>
      <c r="M134" s="421"/>
      <c r="N134" s="421"/>
      <c r="O134" s="421"/>
      <c r="P134" s="421"/>
      <c r="Q134" s="421"/>
      <c r="R134" s="421"/>
      <c r="S134" s="421"/>
      <c r="T134" s="421"/>
      <c r="U134" s="421"/>
      <c r="V134" s="421"/>
      <c r="W134" s="421"/>
      <c r="X134" s="421"/>
      <c r="Y134" s="421"/>
      <c r="Z134" s="421"/>
      <c r="AA134" s="421"/>
      <c r="AB134" s="421"/>
      <c r="AC134" s="421"/>
      <c r="AD134" s="421"/>
      <c r="AE134" s="421"/>
      <c r="AF134" s="421"/>
      <c r="AG134" s="421"/>
      <c r="AH134" s="421"/>
      <c r="AI134" s="421"/>
      <c r="AJ134" s="421"/>
      <c r="AK134" s="421"/>
      <c r="AL134" s="421"/>
      <c r="AM134" s="421"/>
    </row>
    <row r="135" spans="1:39" ht="25.05" customHeight="1">
      <c r="A135" s="151">
        <v>2005</v>
      </c>
      <c r="B135" s="163" t="s">
        <v>1274</v>
      </c>
      <c r="C135" s="152" t="s">
        <v>1429</v>
      </c>
      <c r="D135" s="152" t="s">
        <v>1691</v>
      </c>
      <c r="E135" s="152">
        <v>175</v>
      </c>
      <c r="F135" s="152">
        <v>50</v>
      </c>
      <c r="G135" s="151"/>
      <c r="H135" s="152">
        <v>365</v>
      </c>
      <c r="I135" s="152">
        <v>13.1</v>
      </c>
      <c r="J135" s="152">
        <v>13.1</v>
      </c>
      <c r="K135" s="153">
        <v>13.1</v>
      </c>
      <c r="L135" s="421"/>
      <c r="M135" s="421"/>
      <c r="N135" s="421"/>
      <c r="O135" s="421"/>
      <c r="P135" s="421"/>
      <c r="Q135" s="421"/>
      <c r="R135" s="421"/>
      <c r="S135" s="421"/>
      <c r="T135" s="421"/>
      <c r="U135" s="421"/>
      <c r="V135" s="421"/>
      <c r="W135" s="421"/>
      <c r="X135" s="421"/>
      <c r="Y135" s="421"/>
      <c r="Z135" s="421"/>
      <c r="AA135" s="421"/>
      <c r="AB135" s="421"/>
      <c r="AC135" s="421"/>
      <c r="AD135" s="421"/>
      <c r="AE135" s="421"/>
      <c r="AF135" s="421"/>
      <c r="AG135" s="421"/>
      <c r="AH135" s="421"/>
      <c r="AI135" s="421"/>
      <c r="AJ135" s="421"/>
      <c r="AK135" s="421"/>
      <c r="AL135" s="421"/>
      <c r="AM135" s="421"/>
    </row>
    <row r="136" spans="1:39" ht="25.05" customHeight="1">
      <c r="A136" s="154">
        <v>2005</v>
      </c>
      <c r="B136" s="428" t="s">
        <v>380</v>
      </c>
      <c r="C136" s="427" t="s">
        <v>1429</v>
      </c>
      <c r="D136" s="427" t="s">
        <v>1692</v>
      </c>
      <c r="E136" s="427">
        <v>35</v>
      </c>
      <c r="F136" s="427">
        <v>15</v>
      </c>
      <c r="G136" s="154"/>
      <c r="H136" s="427">
        <v>365</v>
      </c>
      <c r="I136" s="427">
        <v>13.1</v>
      </c>
      <c r="J136" s="427">
        <v>13.1</v>
      </c>
      <c r="K136" s="155">
        <v>13.1</v>
      </c>
      <c r="L136" s="421"/>
      <c r="M136" s="421"/>
      <c r="N136" s="421"/>
      <c r="O136" s="421"/>
      <c r="P136" s="421"/>
      <c r="Q136" s="421"/>
      <c r="R136" s="421"/>
      <c r="S136" s="421"/>
      <c r="T136" s="421"/>
      <c r="U136" s="421"/>
      <c r="V136" s="421"/>
      <c r="W136" s="421"/>
      <c r="X136" s="421"/>
      <c r="Y136" s="421"/>
      <c r="Z136" s="421"/>
      <c r="AA136" s="421"/>
      <c r="AB136" s="421"/>
      <c r="AC136" s="421"/>
      <c r="AD136" s="421"/>
      <c r="AE136" s="421"/>
      <c r="AF136" s="421"/>
      <c r="AG136" s="421"/>
      <c r="AH136" s="421"/>
      <c r="AI136" s="421"/>
      <c r="AJ136" s="421"/>
      <c r="AK136" s="421"/>
      <c r="AL136" s="421"/>
      <c r="AM136" s="421"/>
    </row>
    <row r="137" spans="1:39" ht="25.05" customHeight="1">
      <c r="A137" s="154">
        <v>2005</v>
      </c>
      <c r="B137" s="428" t="s">
        <v>381</v>
      </c>
      <c r="C137" s="427" t="s">
        <v>1429</v>
      </c>
      <c r="D137" s="427" t="s">
        <v>1693</v>
      </c>
      <c r="E137" s="427">
        <v>40</v>
      </c>
      <c r="F137" s="427">
        <v>25</v>
      </c>
      <c r="G137" s="154"/>
      <c r="H137" s="427">
        <v>365</v>
      </c>
      <c r="I137" s="427">
        <v>13.1</v>
      </c>
      <c r="J137" s="427">
        <v>13.1</v>
      </c>
      <c r="K137" s="155">
        <v>13.1</v>
      </c>
      <c r="L137" s="421"/>
      <c r="M137" s="421"/>
      <c r="N137" s="421"/>
      <c r="O137" s="421"/>
      <c r="P137" s="421"/>
      <c r="Q137" s="421"/>
      <c r="R137" s="421"/>
      <c r="S137" s="421"/>
      <c r="T137" s="421"/>
      <c r="U137" s="421"/>
      <c r="V137" s="421"/>
      <c r="W137" s="421"/>
      <c r="X137" s="421"/>
      <c r="Y137" s="421"/>
      <c r="Z137" s="421"/>
      <c r="AA137" s="421"/>
      <c r="AB137" s="421"/>
      <c r="AC137" s="421"/>
      <c r="AD137" s="421"/>
      <c r="AE137" s="421"/>
      <c r="AF137" s="421"/>
      <c r="AG137" s="421"/>
      <c r="AH137" s="421"/>
      <c r="AI137" s="421"/>
      <c r="AJ137" s="421"/>
      <c r="AK137" s="421"/>
      <c r="AL137" s="421"/>
      <c r="AM137" s="421"/>
    </row>
    <row r="138" spans="1:39" ht="25.05" customHeight="1">
      <c r="A138" s="154">
        <v>2005</v>
      </c>
      <c r="B138" s="428" t="s">
        <v>382</v>
      </c>
      <c r="C138" s="427" t="s">
        <v>1429</v>
      </c>
      <c r="D138" s="427" t="s">
        <v>1694</v>
      </c>
      <c r="E138" s="427">
        <v>28</v>
      </c>
      <c r="F138" s="427">
        <v>15</v>
      </c>
      <c r="G138" s="154"/>
      <c r="H138" s="427">
        <v>365</v>
      </c>
      <c r="I138" s="427">
        <v>13.1</v>
      </c>
      <c r="J138" s="427">
        <v>13.1</v>
      </c>
      <c r="K138" s="155">
        <v>13.1</v>
      </c>
      <c r="L138" s="421"/>
      <c r="M138" s="421"/>
      <c r="N138" s="421"/>
      <c r="O138" s="421"/>
      <c r="P138" s="421"/>
      <c r="Q138" s="421"/>
      <c r="R138" s="421"/>
      <c r="S138" s="421"/>
      <c r="T138" s="421"/>
      <c r="U138" s="421"/>
      <c r="V138" s="421"/>
      <c r="W138" s="421"/>
      <c r="X138" s="421"/>
      <c r="Y138" s="421"/>
      <c r="Z138" s="421"/>
      <c r="AA138" s="421"/>
      <c r="AB138" s="421"/>
      <c r="AC138" s="421"/>
      <c r="AD138" s="421"/>
      <c r="AE138" s="421"/>
      <c r="AF138" s="421"/>
      <c r="AG138" s="421"/>
      <c r="AH138" s="421"/>
      <c r="AI138" s="421"/>
      <c r="AJ138" s="421"/>
      <c r="AK138" s="421"/>
      <c r="AL138" s="421"/>
      <c r="AM138" s="421"/>
    </row>
    <row r="139" spans="1:39" ht="25.05" customHeight="1">
      <c r="A139" s="156">
        <v>2005</v>
      </c>
      <c r="B139" s="164" t="s">
        <v>383</v>
      </c>
      <c r="C139" s="157" t="s">
        <v>1429</v>
      </c>
      <c r="D139" s="157" t="s">
        <v>1695</v>
      </c>
      <c r="E139" s="157">
        <v>38</v>
      </c>
      <c r="F139" s="157">
        <v>20</v>
      </c>
      <c r="G139" s="156"/>
      <c r="H139" s="157">
        <v>365</v>
      </c>
      <c r="I139" s="157">
        <v>13.1</v>
      </c>
      <c r="J139" s="157">
        <v>13.1</v>
      </c>
      <c r="K139" s="158">
        <v>13.1</v>
      </c>
      <c r="L139" s="421"/>
      <c r="M139" s="421"/>
      <c r="N139" s="421"/>
      <c r="O139" s="421"/>
      <c r="P139" s="421"/>
      <c r="Q139" s="421"/>
      <c r="R139" s="421"/>
      <c r="S139" s="421"/>
      <c r="T139" s="421"/>
      <c r="U139" s="421"/>
      <c r="V139" s="421"/>
      <c r="W139" s="421"/>
      <c r="X139" s="421"/>
      <c r="Y139" s="421"/>
      <c r="Z139" s="421"/>
      <c r="AA139" s="421"/>
      <c r="AB139" s="421"/>
      <c r="AC139" s="421"/>
      <c r="AD139" s="421"/>
      <c r="AE139" s="421"/>
      <c r="AF139" s="421"/>
      <c r="AG139" s="421"/>
      <c r="AH139" s="421"/>
      <c r="AI139" s="421"/>
      <c r="AJ139" s="421"/>
      <c r="AK139" s="421"/>
      <c r="AL139" s="421"/>
      <c r="AM139" s="421"/>
    </row>
    <row r="140" spans="1:39" ht="25.05" customHeight="1">
      <c r="A140" s="151">
        <v>1007</v>
      </c>
      <c r="B140" s="163" t="s">
        <v>1274</v>
      </c>
      <c r="C140" s="152" t="s">
        <v>108</v>
      </c>
      <c r="D140" s="152" t="s">
        <v>1719</v>
      </c>
      <c r="E140" s="152">
        <v>63.76</v>
      </c>
      <c r="F140" s="152">
        <v>60</v>
      </c>
      <c r="G140" s="151">
        <v>2851</v>
      </c>
      <c r="H140" s="152">
        <v>308</v>
      </c>
      <c r="I140" s="152">
        <v>39.9</v>
      </c>
      <c r="J140" s="152">
        <v>27.3</v>
      </c>
      <c r="K140" s="153">
        <v>5.8</v>
      </c>
      <c r="L140" s="421"/>
      <c r="M140" s="421"/>
      <c r="N140" s="421"/>
      <c r="O140" s="421"/>
      <c r="P140" s="421"/>
      <c r="Q140" s="421"/>
      <c r="R140" s="421"/>
      <c r="S140" s="421"/>
      <c r="T140" s="421"/>
      <c r="U140" s="421"/>
      <c r="V140" s="421"/>
      <c r="W140" s="421"/>
      <c r="X140" s="421"/>
      <c r="Y140" s="421"/>
      <c r="Z140" s="421"/>
      <c r="AA140" s="421"/>
      <c r="AB140" s="421"/>
      <c r="AC140" s="421"/>
      <c r="AD140" s="421"/>
      <c r="AE140" s="421"/>
      <c r="AF140" s="421"/>
      <c r="AG140" s="421"/>
      <c r="AH140" s="421"/>
      <c r="AI140" s="421"/>
      <c r="AJ140" s="421"/>
      <c r="AK140" s="421"/>
      <c r="AL140" s="421"/>
      <c r="AM140" s="421"/>
    </row>
    <row r="141" spans="1:39" ht="25.05" customHeight="1">
      <c r="A141" s="154">
        <v>1007</v>
      </c>
      <c r="B141" s="428" t="s">
        <v>380</v>
      </c>
      <c r="C141" s="427" t="s">
        <v>108</v>
      </c>
      <c r="D141" s="427" t="s">
        <v>1720</v>
      </c>
      <c r="E141" s="427">
        <v>51.76</v>
      </c>
      <c r="F141" s="427">
        <v>40</v>
      </c>
      <c r="G141" s="154">
        <v>280</v>
      </c>
      <c r="H141" s="427">
        <v>308</v>
      </c>
      <c r="I141" s="427">
        <v>6.8</v>
      </c>
      <c r="J141" s="427">
        <v>3.2</v>
      </c>
      <c r="K141" s="155">
        <v>0</v>
      </c>
      <c r="L141" s="421"/>
      <c r="M141" s="421"/>
      <c r="N141" s="421"/>
      <c r="O141" s="421"/>
      <c r="P141" s="421"/>
      <c r="Q141" s="421"/>
      <c r="R141" s="421"/>
      <c r="S141" s="421"/>
      <c r="T141" s="421"/>
      <c r="U141" s="421"/>
      <c r="V141" s="421"/>
      <c r="W141" s="421"/>
      <c r="X141" s="421"/>
      <c r="Y141" s="421"/>
      <c r="Z141" s="421"/>
      <c r="AA141" s="421"/>
      <c r="AB141" s="421"/>
      <c r="AC141" s="421"/>
      <c r="AD141" s="421"/>
      <c r="AE141" s="421"/>
      <c r="AF141" s="421"/>
      <c r="AG141" s="421"/>
      <c r="AH141" s="421"/>
      <c r="AI141" s="421"/>
      <c r="AJ141" s="421"/>
      <c r="AK141" s="421"/>
      <c r="AL141" s="421"/>
      <c r="AM141" s="421"/>
    </row>
    <row r="142" spans="1:39" ht="25.05" customHeight="1">
      <c r="A142" s="154">
        <v>1007</v>
      </c>
      <c r="B142" s="428" t="s">
        <v>381</v>
      </c>
      <c r="C142" s="427" t="s">
        <v>108</v>
      </c>
      <c r="D142" s="427" t="s">
        <v>1721</v>
      </c>
      <c r="E142" s="427">
        <v>72.52</v>
      </c>
      <c r="F142" s="427">
        <v>30</v>
      </c>
      <c r="G142" s="154">
        <v>725</v>
      </c>
      <c r="H142" s="427">
        <v>308</v>
      </c>
      <c r="I142" s="427">
        <v>14.9</v>
      </c>
      <c r="J142" s="427">
        <v>7.8</v>
      </c>
      <c r="K142" s="155">
        <v>0.3</v>
      </c>
      <c r="L142" s="421"/>
      <c r="M142" s="421"/>
      <c r="N142" s="421"/>
      <c r="O142" s="421"/>
      <c r="P142" s="421"/>
      <c r="Q142" s="421"/>
      <c r="R142" s="421"/>
      <c r="S142" s="421"/>
      <c r="T142" s="421"/>
      <c r="U142" s="421"/>
      <c r="V142" s="421"/>
      <c r="W142" s="421"/>
      <c r="X142" s="421"/>
      <c r="Y142" s="421"/>
      <c r="Z142" s="421"/>
      <c r="AA142" s="421"/>
      <c r="AB142" s="421"/>
      <c r="AC142" s="421"/>
      <c r="AD142" s="421"/>
      <c r="AE142" s="421"/>
      <c r="AF142" s="421"/>
      <c r="AG142" s="421"/>
      <c r="AH142" s="421"/>
      <c r="AI142" s="421"/>
      <c r="AJ142" s="421"/>
      <c r="AK142" s="421"/>
      <c r="AL142" s="421"/>
      <c r="AM142" s="421"/>
    </row>
    <row r="143" spans="1:39" ht="25.05" customHeight="1">
      <c r="A143" s="151">
        <v>3004</v>
      </c>
      <c r="B143" s="163" t="s">
        <v>1274</v>
      </c>
      <c r="C143" s="152" t="s">
        <v>1426</v>
      </c>
      <c r="D143" s="152" t="s">
        <v>1421</v>
      </c>
      <c r="E143" s="152">
        <v>126.95</v>
      </c>
      <c r="F143" s="152">
        <v>254</v>
      </c>
      <c r="G143" s="151">
        <v>1038</v>
      </c>
      <c r="H143" s="152">
        <v>365</v>
      </c>
      <c r="I143" s="152">
        <v>6</v>
      </c>
      <c r="J143" s="152">
        <v>6.6</v>
      </c>
      <c r="K143" s="153">
        <v>11.5</v>
      </c>
      <c r="L143" s="421"/>
      <c r="M143" s="421"/>
      <c r="N143" s="421"/>
      <c r="O143" s="421"/>
      <c r="P143" s="421"/>
      <c r="Q143" s="421"/>
      <c r="R143" s="421"/>
      <c r="S143" s="421"/>
      <c r="T143" s="421"/>
      <c r="U143" s="421"/>
      <c r="V143" s="421"/>
      <c r="W143" s="421"/>
      <c r="X143" s="421"/>
      <c r="Y143" s="421"/>
      <c r="Z143" s="421"/>
      <c r="AA143" s="421"/>
      <c r="AB143" s="421"/>
      <c r="AC143" s="421"/>
      <c r="AD143" s="421"/>
      <c r="AE143" s="421"/>
      <c r="AF143" s="421"/>
      <c r="AG143" s="421"/>
      <c r="AH143" s="421"/>
      <c r="AI143" s="421"/>
      <c r="AJ143" s="421"/>
      <c r="AK143" s="421"/>
      <c r="AL143" s="421"/>
      <c r="AM143" s="421"/>
    </row>
    <row r="144" spans="1:39" ht="25.05" customHeight="1">
      <c r="A144" s="154">
        <v>3004</v>
      </c>
      <c r="B144" s="428" t="s">
        <v>380</v>
      </c>
      <c r="C144" s="427" t="s">
        <v>1426</v>
      </c>
      <c r="D144" s="427" t="s">
        <v>1420</v>
      </c>
      <c r="E144" s="427">
        <v>42.32</v>
      </c>
      <c r="F144" s="427">
        <v>85</v>
      </c>
      <c r="G144" s="154">
        <v>1367</v>
      </c>
      <c r="H144" s="427">
        <v>365</v>
      </c>
      <c r="I144" s="427">
        <v>4.9000000000000004</v>
      </c>
      <c r="J144" s="427">
        <v>10.7</v>
      </c>
      <c r="K144" s="155">
        <v>8.8000000000000007</v>
      </c>
      <c r="L144" s="421"/>
      <c r="M144" s="421"/>
      <c r="N144" s="421"/>
      <c r="O144" s="421"/>
      <c r="P144" s="421"/>
      <c r="Q144" s="421"/>
      <c r="R144" s="421"/>
      <c r="S144" s="421"/>
      <c r="T144" s="421"/>
      <c r="U144" s="421"/>
      <c r="V144" s="421"/>
      <c r="W144" s="421"/>
      <c r="X144" s="421"/>
      <c r="Y144" s="421"/>
      <c r="Z144" s="421"/>
      <c r="AA144" s="421"/>
      <c r="AB144" s="421"/>
      <c r="AC144" s="421"/>
      <c r="AD144" s="421"/>
      <c r="AE144" s="421"/>
      <c r="AF144" s="421"/>
      <c r="AG144" s="421"/>
      <c r="AH144" s="421"/>
      <c r="AI144" s="421"/>
      <c r="AJ144" s="421"/>
      <c r="AK144" s="421"/>
      <c r="AL144" s="421"/>
      <c r="AM144" s="421"/>
    </row>
    <row r="145" spans="1:39" ht="25.05" customHeight="1">
      <c r="A145" s="154">
        <v>3004</v>
      </c>
      <c r="B145" s="428" t="s">
        <v>381</v>
      </c>
      <c r="C145" s="427" t="s">
        <v>1426</v>
      </c>
      <c r="D145" s="427" t="s">
        <v>1428</v>
      </c>
      <c r="E145" s="427">
        <v>34.78</v>
      </c>
      <c r="F145" s="427">
        <v>70</v>
      </c>
      <c r="G145" s="154">
        <v>525</v>
      </c>
      <c r="H145" s="427">
        <v>365</v>
      </c>
      <c r="I145" s="427">
        <v>3.6</v>
      </c>
      <c r="J145" s="427">
        <v>3.3</v>
      </c>
      <c r="K145" s="155">
        <v>2.7</v>
      </c>
      <c r="L145" s="421"/>
      <c r="M145" s="421"/>
      <c r="N145" s="421"/>
      <c r="O145" s="421"/>
      <c r="P145" s="421"/>
      <c r="Q145" s="421"/>
      <c r="R145" s="421"/>
      <c r="S145" s="421"/>
      <c r="T145" s="421"/>
      <c r="U145" s="421"/>
      <c r="V145" s="421"/>
      <c r="W145" s="421"/>
      <c r="X145" s="421"/>
      <c r="Y145" s="421"/>
      <c r="Z145" s="421"/>
      <c r="AA145" s="421"/>
      <c r="AB145" s="421"/>
      <c r="AC145" s="421"/>
      <c r="AD145" s="421"/>
      <c r="AE145" s="421"/>
      <c r="AF145" s="421"/>
      <c r="AG145" s="421"/>
      <c r="AH145" s="421"/>
      <c r="AI145" s="421"/>
      <c r="AJ145" s="421"/>
      <c r="AK145" s="421"/>
      <c r="AL145" s="421"/>
      <c r="AM145" s="421"/>
    </row>
    <row r="146" spans="1:39" ht="25.05" customHeight="1">
      <c r="A146" s="154">
        <v>3004</v>
      </c>
      <c r="B146" s="428" t="s">
        <v>382</v>
      </c>
      <c r="C146" s="427" t="s">
        <v>1426</v>
      </c>
      <c r="D146" s="427" t="s">
        <v>1427</v>
      </c>
      <c r="E146" s="427">
        <v>19.87</v>
      </c>
      <c r="F146" s="427">
        <v>40</v>
      </c>
      <c r="G146" s="154">
        <v>893</v>
      </c>
      <c r="H146" s="427">
        <v>365</v>
      </c>
      <c r="I146" s="427">
        <v>12.3</v>
      </c>
      <c r="J146" s="427">
        <v>12.3</v>
      </c>
      <c r="K146" s="155">
        <v>2.2000000000000002</v>
      </c>
      <c r="L146" s="421"/>
      <c r="M146" s="421"/>
      <c r="N146" s="421"/>
      <c r="O146" s="421"/>
      <c r="P146" s="421"/>
      <c r="Q146" s="421"/>
      <c r="R146" s="421"/>
      <c r="S146" s="421"/>
      <c r="T146" s="421"/>
      <c r="U146" s="421"/>
      <c r="V146" s="421"/>
      <c r="W146" s="421"/>
      <c r="X146" s="421"/>
      <c r="Y146" s="421"/>
      <c r="Z146" s="421"/>
      <c r="AA146" s="421"/>
      <c r="AB146" s="421"/>
      <c r="AC146" s="421"/>
      <c r="AD146" s="421"/>
      <c r="AE146" s="421"/>
      <c r="AF146" s="421"/>
      <c r="AG146" s="421"/>
      <c r="AH146" s="421"/>
      <c r="AI146" s="421"/>
      <c r="AJ146" s="421"/>
      <c r="AK146" s="421"/>
      <c r="AL146" s="421"/>
      <c r="AM146" s="421"/>
    </row>
    <row r="147" spans="1:39" ht="25.05" customHeight="1">
      <c r="A147" s="156">
        <v>3004</v>
      </c>
      <c r="B147" s="164" t="s">
        <v>383</v>
      </c>
      <c r="C147" s="157" t="s">
        <v>1426</v>
      </c>
      <c r="D147" s="157" t="s">
        <v>1425</v>
      </c>
      <c r="E147" s="157">
        <v>19.87</v>
      </c>
      <c r="F147" s="157">
        <v>40</v>
      </c>
      <c r="G147" s="156">
        <v>377</v>
      </c>
      <c r="H147" s="157">
        <v>365</v>
      </c>
      <c r="I147" s="157">
        <v>2.5</v>
      </c>
      <c r="J147" s="157">
        <v>1.1000000000000001</v>
      </c>
      <c r="K147" s="158">
        <v>0.5</v>
      </c>
      <c r="L147" s="421"/>
      <c r="M147" s="421"/>
      <c r="N147" s="421"/>
      <c r="O147" s="421"/>
      <c r="P147" s="421"/>
      <c r="Q147" s="421"/>
      <c r="R147" s="421"/>
      <c r="S147" s="421"/>
      <c r="T147" s="421"/>
      <c r="U147" s="421"/>
      <c r="V147" s="421"/>
      <c r="W147" s="421"/>
      <c r="X147" s="421"/>
      <c r="Y147" s="421"/>
      <c r="Z147" s="421"/>
      <c r="AA147" s="421"/>
      <c r="AB147" s="421"/>
      <c r="AC147" s="421"/>
      <c r="AD147" s="421"/>
      <c r="AE147" s="421"/>
      <c r="AF147" s="421"/>
      <c r="AG147" s="421"/>
      <c r="AH147" s="421"/>
      <c r="AI147" s="421"/>
      <c r="AJ147" s="421"/>
      <c r="AK147" s="421"/>
      <c r="AL147" s="421"/>
      <c r="AM147" s="421"/>
    </row>
    <row r="148" spans="1:39" ht="25.05" customHeight="1">
      <c r="A148" s="151">
        <v>2009</v>
      </c>
      <c r="B148" s="163" t="s">
        <v>1274</v>
      </c>
      <c r="C148" s="152" t="s">
        <v>281</v>
      </c>
      <c r="D148" s="152" t="s">
        <v>325</v>
      </c>
      <c r="E148" s="152">
        <v>145</v>
      </c>
      <c r="F148" s="152">
        <v>50</v>
      </c>
      <c r="G148" s="151"/>
      <c r="H148" s="152">
        <v>366</v>
      </c>
      <c r="I148" s="152">
        <v>52.3</v>
      </c>
      <c r="J148" s="152">
        <v>52.3</v>
      </c>
      <c r="K148" s="153">
        <v>52.3</v>
      </c>
      <c r="L148" s="421"/>
      <c r="M148" s="421"/>
      <c r="N148" s="421"/>
      <c r="O148" s="421"/>
      <c r="P148" s="421"/>
      <c r="Q148" s="421"/>
      <c r="R148" s="421"/>
      <c r="S148" s="421"/>
      <c r="T148" s="421"/>
      <c r="U148" s="421"/>
      <c r="V148" s="421"/>
      <c r="W148" s="421"/>
      <c r="X148" s="421"/>
      <c r="Y148" s="421"/>
      <c r="Z148" s="421"/>
      <c r="AA148" s="421"/>
      <c r="AB148" s="421"/>
      <c r="AC148" s="421"/>
      <c r="AD148" s="421"/>
      <c r="AE148" s="421"/>
      <c r="AF148" s="421"/>
      <c r="AG148" s="421"/>
      <c r="AH148" s="421"/>
      <c r="AI148" s="421"/>
      <c r="AJ148" s="421"/>
      <c r="AK148" s="421"/>
      <c r="AL148" s="421"/>
      <c r="AM148" s="421"/>
    </row>
    <row r="149" spans="1:39" ht="25.05" customHeight="1">
      <c r="A149" s="154">
        <v>2009</v>
      </c>
      <c r="B149" s="428" t="s">
        <v>380</v>
      </c>
      <c r="C149" s="427" t="s">
        <v>281</v>
      </c>
      <c r="D149" s="427" t="s">
        <v>334</v>
      </c>
      <c r="E149" s="427">
        <v>40</v>
      </c>
      <c r="F149" s="427">
        <v>20</v>
      </c>
      <c r="G149" s="154"/>
      <c r="H149" s="427">
        <v>366</v>
      </c>
      <c r="I149" s="427">
        <v>52.3</v>
      </c>
      <c r="J149" s="427">
        <v>52.3</v>
      </c>
      <c r="K149" s="155">
        <v>52.3</v>
      </c>
      <c r="L149" s="421"/>
      <c r="M149" s="421"/>
      <c r="N149" s="421"/>
      <c r="O149" s="421"/>
      <c r="P149" s="421"/>
      <c r="Q149" s="421"/>
      <c r="R149" s="421"/>
      <c r="S149" s="421"/>
      <c r="T149" s="421"/>
      <c r="U149" s="421"/>
      <c r="V149" s="421"/>
      <c r="W149" s="421"/>
      <c r="X149" s="421"/>
      <c r="Y149" s="421"/>
      <c r="Z149" s="421"/>
      <c r="AA149" s="421"/>
      <c r="AB149" s="421"/>
      <c r="AC149" s="421"/>
      <c r="AD149" s="421"/>
      <c r="AE149" s="421"/>
      <c r="AF149" s="421"/>
      <c r="AG149" s="421"/>
      <c r="AH149" s="421"/>
      <c r="AI149" s="421"/>
      <c r="AJ149" s="421"/>
      <c r="AK149" s="421"/>
      <c r="AL149" s="421"/>
      <c r="AM149" s="421"/>
    </row>
    <row r="150" spans="1:39" ht="25.05" customHeight="1">
      <c r="A150" s="154">
        <v>2009</v>
      </c>
      <c r="B150" s="428" t="s">
        <v>381</v>
      </c>
      <c r="C150" s="427" t="s">
        <v>281</v>
      </c>
      <c r="D150" s="427" t="s">
        <v>1424</v>
      </c>
      <c r="E150" s="427">
        <v>25</v>
      </c>
      <c r="F150" s="427">
        <v>15</v>
      </c>
      <c r="G150" s="154"/>
      <c r="H150" s="427">
        <v>366</v>
      </c>
      <c r="I150" s="427">
        <v>52.3</v>
      </c>
      <c r="J150" s="427">
        <v>52.3</v>
      </c>
      <c r="K150" s="155">
        <v>52.3</v>
      </c>
      <c r="L150" s="421"/>
      <c r="M150" s="421"/>
      <c r="N150" s="421"/>
      <c r="O150" s="421"/>
      <c r="P150" s="421"/>
      <c r="Q150" s="421"/>
      <c r="R150" s="421"/>
      <c r="S150" s="421"/>
      <c r="T150" s="421"/>
      <c r="U150" s="421"/>
      <c r="V150" s="421"/>
      <c r="W150" s="421"/>
      <c r="X150" s="421"/>
      <c r="Y150" s="421"/>
      <c r="Z150" s="421"/>
      <c r="AA150" s="421"/>
      <c r="AB150" s="421"/>
      <c r="AC150" s="421"/>
      <c r="AD150" s="421"/>
      <c r="AE150" s="421"/>
      <c r="AF150" s="421"/>
      <c r="AG150" s="421"/>
      <c r="AH150" s="421"/>
      <c r="AI150" s="421"/>
      <c r="AJ150" s="421"/>
      <c r="AK150" s="421"/>
      <c r="AL150" s="421"/>
      <c r="AM150" s="421"/>
    </row>
    <row r="151" spans="1:39" ht="25.05" customHeight="1">
      <c r="A151" s="154">
        <v>2009</v>
      </c>
      <c r="B151" s="428" t="s">
        <v>382</v>
      </c>
      <c r="C151" s="427" t="s">
        <v>281</v>
      </c>
      <c r="D151" s="427" t="s">
        <v>1423</v>
      </c>
      <c r="E151" s="427">
        <v>25</v>
      </c>
      <c r="F151" s="427">
        <v>15</v>
      </c>
      <c r="G151" s="154"/>
      <c r="H151" s="427">
        <v>366</v>
      </c>
      <c r="I151" s="427">
        <v>52.3</v>
      </c>
      <c r="J151" s="427">
        <v>52.3</v>
      </c>
      <c r="K151" s="155">
        <v>52.3</v>
      </c>
      <c r="L151" s="421"/>
      <c r="M151" s="421"/>
      <c r="N151" s="421"/>
      <c r="O151" s="421"/>
      <c r="P151" s="421"/>
      <c r="Q151" s="421"/>
      <c r="R151" s="421"/>
      <c r="S151" s="421"/>
      <c r="T151" s="421"/>
      <c r="U151" s="421"/>
      <c r="V151" s="421"/>
      <c r="W151" s="421"/>
      <c r="X151" s="421"/>
      <c r="Y151" s="421"/>
      <c r="Z151" s="421"/>
      <c r="AA151" s="421"/>
      <c r="AB151" s="421"/>
      <c r="AC151" s="421"/>
      <c r="AD151" s="421"/>
      <c r="AE151" s="421"/>
      <c r="AF151" s="421"/>
      <c r="AG151" s="421"/>
      <c r="AH151" s="421"/>
      <c r="AI151" s="421"/>
      <c r="AJ151" s="421"/>
      <c r="AK151" s="421"/>
      <c r="AL151" s="421"/>
      <c r="AM151" s="421"/>
    </row>
    <row r="152" spans="1:39" ht="25.05" customHeight="1">
      <c r="A152" s="154">
        <v>2009</v>
      </c>
      <c r="B152" s="428" t="s">
        <v>383</v>
      </c>
      <c r="C152" s="427" t="s">
        <v>281</v>
      </c>
      <c r="D152" s="427" t="s">
        <v>322</v>
      </c>
      <c r="E152" s="427">
        <v>35</v>
      </c>
      <c r="F152" s="427">
        <v>15</v>
      </c>
      <c r="G152" s="154"/>
      <c r="H152" s="427">
        <v>366</v>
      </c>
      <c r="I152" s="427">
        <v>52.3</v>
      </c>
      <c r="J152" s="427">
        <v>52.3</v>
      </c>
      <c r="K152" s="155">
        <v>52.3</v>
      </c>
      <c r="L152" s="421"/>
      <c r="M152" s="421"/>
      <c r="N152" s="421"/>
      <c r="O152" s="421"/>
      <c r="P152" s="421"/>
      <c r="Q152" s="421"/>
      <c r="R152" s="421"/>
      <c r="S152" s="421"/>
      <c r="T152" s="421"/>
      <c r="U152" s="421"/>
      <c r="V152" s="421"/>
      <c r="W152" s="421"/>
      <c r="X152" s="421"/>
      <c r="Y152" s="421"/>
      <c r="Z152" s="421"/>
      <c r="AA152" s="421"/>
      <c r="AB152" s="421"/>
      <c r="AC152" s="421"/>
      <c r="AD152" s="421"/>
      <c r="AE152" s="421"/>
      <c r="AF152" s="421"/>
      <c r="AG152" s="421"/>
      <c r="AH152" s="421"/>
      <c r="AI152" s="421"/>
      <c r="AJ152" s="421"/>
      <c r="AK152" s="421"/>
      <c r="AL152" s="421"/>
      <c r="AM152" s="421"/>
    </row>
    <row r="153" spans="1:39" ht="25.05" customHeight="1">
      <c r="A153" s="156">
        <v>2009</v>
      </c>
      <c r="B153" s="164" t="s">
        <v>384</v>
      </c>
      <c r="C153" s="157" t="s">
        <v>281</v>
      </c>
      <c r="D153" s="157" t="s">
        <v>1292</v>
      </c>
      <c r="E153" s="157">
        <v>10</v>
      </c>
      <c r="F153" s="157">
        <v>5</v>
      </c>
      <c r="G153" s="156"/>
      <c r="H153" s="157">
        <v>366</v>
      </c>
      <c r="I153" s="157">
        <v>52.3</v>
      </c>
      <c r="J153" s="157">
        <v>52.3</v>
      </c>
      <c r="K153" s="158">
        <v>52.3</v>
      </c>
      <c r="L153" s="421"/>
      <c r="M153" s="421"/>
      <c r="N153" s="421"/>
      <c r="O153" s="421"/>
      <c r="P153" s="421"/>
      <c r="Q153" s="421"/>
      <c r="R153" s="421"/>
      <c r="S153" s="421"/>
      <c r="T153" s="421"/>
      <c r="U153" s="421"/>
      <c r="V153" s="421"/>
      <c r="W153" s="421"/>
      <c r="X153" s="421"/>
      <c r="Y153" s="421"/>
      <c r="Z153" s="421"/>
      <c r="AA153" s="421"/>
      <c r="AB153" s="421"/>
      <c r="AC153" s="421"/>
      <c r="AD153" s="421"/>
      <c r="AE153" s="421"/>
      <c r="AF153" s="421"/>
      <c r="AG153" s="421"/>
      <c r="AH153" s="421"/>
      <c r="AI153" s="421"/>
      <c r="AJ153" s="421"/>
      <c r="AK153" s="421"/>
      <c r="AL153" s="421"/>
      <c r="AM153" s="421"/>
    </row>
    <row r="154" spans="1:39" ht="25.05" customHeight="1">
      <c r="A154" s="151">
        <v>4004</v>
      </c>
      <c r="B154" s="163" t="s">
        <v>1274</v>
      </c>
      <c r="C154" s="152" t="s">
        <v>292</v>
      </c>
      <c r="D154" s="152" t="s">
        <v>340</v>
      </c>
      <c r="E154" s="152">
        <v>139.5</v>
      </c>
      <c r="F154" s="152">
        <v>40</v>
      </c>
      <c r="G154" s="151">
        <v>1990</v>
      </c>
      <c r="H154" s="152">
        <v>359</v>
      </c>
      <c r="I154" s="152">
        <v>11.1</v>
      </c>
      <c r="J154" s="152">
        <v>26.5</v>
      </c>
      <c r="K154" s="153">
        <v>3.1</v>
      </c>
      <c r="L154" s="421"/>
      <c r="M154" s="421"/>
      <c r="N154" s="421"/>
      <c r="O154" s="421"/>
      <c r="P154" s="421"/>
      <c r="Q154" s="421"/>
      <c r="R154" s="421"/>
      <c r="S154" s="421"/>
      <c r="T154" s="421"/>
      <c r="U154" s="421"/>
      <c r="V154" s="421"/>
      <c r="W154" s="421"/>
      <c r="X154" s="421"/>
      <c r="Y154" s="421"/>
      <c r="Z154" s="421"/>
      <c r="AA154" s="421"/>
      <c r="AB154" s="421"/>
      <c r="AC154" s="421"/>
      <c r="AD154" s="421"/>
      <c r="AE154" s="421"/>
      <c r="AF154" s="421"/>
      <c r="AG154" s="421"/>
      <c r="AH154" s="421"/>
      <c r="AI154" s="421"/>
      <c r="AJ154" s="421"/>
      <c r="AK154" s="421"/>
      <c r="AL154" s="421"/>
      <c r="AM154" s="421"/>
    </row>
    <row r="155" spans="1:39" ht="25.05" customHeight="1">
      <c r="A155" s="154">
        <v>4004</v>
      </c>
      <c r="B155" s="428" t="s">
        <v>380</v>
      </c>
      <c r="C155" s="427" t="s">
        <v>292</v>
      </c>
      <c r="D155" s="427" t="s">
        <v>341</v>
      </c>
      <c r="E155" s="427">
        <v>39.5</v>
      </c>
      <c r="F155" s="427">
        <v>24</v>
      </c>
      <c r="G155" s="154">
        <v>204</v>
      </c>
      <c r="H155" s="427">
        <v>359</v>
      </c>
      <c r="I155" s="427">
        <v>2.8</v>
      </c>
      <c r="J155" s="427">
        <v>3.6</v>
      </c>
      <c r="K155" s="155">
        <v>2.2000000000000002</v>
      </c>
      <c r="L155" s="421"/>
      <c r="M155" s="421"/>
      <c r="N155" s="421"/>
      <c r="O155" s="421"/>
      <c r="P155" s="421"/>
      <c r="Q155" s="421"/>
      <c r="R155" s="421"/>
      <c r="S155" s="421"/>
      <c r="T155" s="421"/>
      <c r="U155" s="421"/>
      <c r="V155" s="421"/>
      <c r="W155" s="421"/>
      <c r="X155" s="421"/>
      <c r="Y155" s="421"/>
      <c r="Z155" s="421"/>
      <c r="AA155" s="421"/>
      <c r="AB155" s="421"/>
      <c r="AC155" s="421"/>
      <c r="AD155" s="421"/>
      <c r="AE155" s="421"/>
      <c r="AF155" s="421"/>
      <c r="AG155" s="421"/>
      <c r="AH155" s="421"/>
      <c r="AI155" s="421"/>
      <c r="AJ155" s="421"/>
      <c r="AK155" s="421"/>
      <c r="AL155" s="421"/>
      <c r="AM155" s="421"/>
    </row>
    <row r="156" spans="1:39" ht="25.05" customHeight="1">
      <c r="A156" s="154">
        <v>4004</v>
      </c>
      <c r="B156" s="428" t="s">
        <v>381</v>
      </c>
      <c r="C156" s="427" t="s">
        <v>292</v>
      </c>
      <c r="D156" s="427" t="s">
        <v>342</v>
      </c>
      <c r="E156" s="427">
        <v>46</v>
      </c>
      <c r="F156" s="427">
        <v>15</v>
      </c>
      <c r="G156" s="154">
        <v>212</v>
      </c>
      <c r="H156" s="427">
        <v>359</v>
      </c>
      <c r="I156" s="427">
        <v>6.4</v>
      </c>
      <c r="J156" s="427">
        <v>3.1</v>
      </c>
      <c r="K156" s="155">
        <v>2.5</v>
      </c>
      <c r="L156" s="421"/>
      <c r="M156" s="421"/>
      <c r="N156" s="421"/>
      <c r="O156" s="421"/>
      <c r="P156" s="421"/>
      <c r="Q156" s="421"/>
      <c r="R156" s="421"/>
      <c r="S156" s="421"/>
      <c r="T156" s="421"/>
      <c r="U156" s="421"/>
      <c r="V156" s="421"/>
      <c r="W156" s="421"/>
      <c r="X156" s="421"/>
      <c r="Y156" s="421"/>
      <c r="Z156" s="421"/>
      <c r="AA156" s="421"/>
      <c r="AB156" s="421"/>
      <c r="AC156" s="421"/>
      <c r="AD156" s="421"/>
      <c r="AE156" s="421"/>
      <c r="AF156" s="421"/>
      <c r="AG156" s="421"/>
      <c r="AH156" s="421"/>
      <c r="AI156" s="421"/>
      <c r="AJ156" s="421"/>
      <c r="AK156" s="421"/>
      <c r="AL156" s="421"/>
      <c r="AM156" s="421"/>
    </row>
    <row r="157" spans="1:39" ht="25.05" customHeight="1">
      <c r="A157" s="154">
        <v>4004</v>
      </c>
      <c r="B157" s="428" t="s">
        <v>382</v>
      </c>
      <c r="C157" s="427" t="s">
        <v>292</v>
      </c>
      <c r="D157" s="427" t="s">
        <v>343</v>
      </c>
      <c r="E157" s="427">
        <v>39.5</v>
      </c>
      <c r="F157" s="427">
        <v>16</v>
      </c>
      <c r="G157" s="154">
        <v>845</v>
      </c>
      <c r="H157" s="427">
        <v>359</v>
      </c>
      <c r="I157" s="427">
        <v>11.1</v>
      </c>
      <c r="J157" s="427">
        <v>19.8</v>
      </c>
      <c r="K157" s="155">
        <v>20.100000000000001</v>
      </c>
      <c r="L157" s="421"/>
      <c r="M157" s="421"/>
      <c r="N157" s="421"/>
      <c r="O157" s="421"/>
      <c r="P157" s="421"/>
      <c r="Q157" s="421"/>
      <c r="R157" s="421"/>
      <c r="S157" s="421"/>
      <c r="T157" s="421"/>
      <c r="U157" s="421"/>
      <c r="V157" s="421"/>
      <c r="W157" s="421"/>
      <c r="X157" s="421"/>
      <c r="Y157" s="421"/>
      <c r="Z157" s="421"/>
      <c r="AA157" s="421"/>
      <c r="AB157" s="421"/>
      <c r="AC157" s="421"/>
      <c r="AD157" s="421"/>
      <c r="AE157" s="421"/>
      <c r="AF157" s="421"/>
      <c r="AG157" s="421"/>
      <c r="AH157" s="421"/>
      <c r="AI157" s="421"/>
      <c r="AJ157" s="421"/>
      <c r="AK157" s="421"/>
      <c r="AL157" s="421"/>
      <c r="AM157" s="421"/>
    </row>
    <row r="158" spans="1:39" ht="25.05" customHeight="1">
      <c r="A158" s="156">
        <v>4004</v>
      </c>
      <c r="B158" s="164" t="s">
        <v>383</v>
      </c>
      <c r="C158" s="157" t="s">
        <v>292</v>
      </c>
      <c r="D158" s="157" t="s">
        <v>1422</v>
      </c>
      <c r="E158" s="157">
        <v>25.8</v>
      </c>
      <c r="F158" s="157">
        <v>6</v>
      </c>
      <c r="G158" s="156">
        <v>281</v>
      </c>
      <c r="H158" s="157">
        <v>359</v>
      </c>
      <c r="I158" s="157">
        <v>0</v>
      </c>
      <c r="J158" s="157">
        <v>0</v>
      </c>
      <c r="K158" s="158">
        <v>17.5</v>
      </c>
      <c r="L158" s="421"/>
      <c r="M158" s="421"/>
      <c r="N158" s="421"/>
      <c r="O158" s="421"/>
      <c r="P158" s="421"/>
      <c r="Q158" s="421"/>
      <c r="R158" s="421"/>
      <c r="S158" s="421"/>
      <c r="T158" s="421"/>
      <c r="U158" s="421"/>
      <c r="V158" s="421"/>
      <c r="W158" s="421"/>
      <c r="X158" s="421"/>
      <c r="Y158" s="421"/>
      <c r="Z158" s="421"/>
      <c r="AA158" s="421"/>
      <c r="AB158" s="421"/>
      <c r="AC158" s="421"/>
      <c r="AD158" s="421"/>
      <c r="AE158" s="421"/>
      <c r="AF158" s="421"/>
      <c r="AG158" s="421"/>
      <c r="AH158" s="421"/>
      <c r="AI158" s="421"/>
      <c r="AJ158" s="421"/>
      <c r="AK158" s="421"/>
      <c r="AL158" s="421"/>
      <c r="AM158" s="421"/>
    </row>
    <row r="159" spans="1:39" ht="25.05" customHeight="1">
      <c r="A159" s="151">
        <v>3005</v>
      </c>
      <c r="B159" s="163" t="s">
        <v>1274</v>
      </c>
      <c r="C159" s="152" t="s">
        <v>1419</v>
      </c>
      <c r="D159" s="152" t="s">
        <v>1421</v>
      </c>
      <c r="E159" s="152">
        <v>204</v>
      </c>
      <c r="F159" s="152">
        <v>408</v>
      </c>
      <c r="G159" s="151">
        <v>7034</v>
      </c>
      <c r="H159" s="152">
        <v>365</v>
      </c>
      <c r="I159" s="152">
        <v>44.7</v>
      </c>
      <c r="J159" s="152">
        <v>55.3</v>
      </c>
      <c r="K159" s="153">
        <v>37.799999999999997</v>
      </c>
      <c r="L159" s="421"/>
      <c r="M159" s="421"/>
      <c r="N159" s="421"/>
      <c r="O159" s="421"/>
      <c r="P159" s="421"/>
      <c r="Q159" s="421"/>
      <c r="R159" s="421"/>
      <c r="S159" s="421"/>
      <c r="T159" s="421"/>
      <c r="U159" s="421"/>
      <c r="V159" s="421"/>
      <c r="W159" s="421"/>
      <c r="X159" s="421"/>
      <c r="Y159" s="421"/>
      <c r="Z159" s="421"/>
      <c r="AA159" s="421"/>
      <c r="AB159" s="421"/>
      <c r="AC159" s="421"/>
      <c r="AD159" s="421"/>
      <c r="AE159" s="421"/>
      <c r="AF159" s="421"/>
      <c r="AG159" s="421"/>
      <c r="AH159" s="421"/>
      <c r="AI159" s="421"/>
      <c r="AJ159" s="421"/>
      <c r="AK159" s="421"/>
      <c r="AL159" s="421"/>
      <c r="AM159" s="421"/>
    </row>
    <row r="160" spans="1:39" ht="25.05" customHeight="1">
      <c r="A160" s="154">
        <v>3005</v>
      </c>
      <c r="B160" s="428" t="s">
        <v>380</v>
      </c>
      <c r="C160" s="427" t="s">
        <v>1419</v>
      </c>
      <c r="D160" s="427" t="s">
        <v>1420</v>
      </c>
      <c r="E160" s="427">
        <v>23.2</v>
      </c>
      <c r="F160" s="427">
        <v>47</v>
      </c>
      <c r="G160" s="154">
        <v>105</v>
      </c>
      <c r="H160" s="427">
        <v>365</v>
      </c>
      <c r="I160" s="427">
        <v>0.5</v>
      </c>
      <c r="J160" s="427">
        <v>1.1000000000000001</v>
      </c>
      <c r="K160" s="155">
        <v>0.5</v>
      </c>
      <c r="L160" s="421"/>
      <c r="M160" s="421"/>
      <c r="N160" s="421"/>
      <c r="O160" s="421"/>
      <c r="P160" s="421"/>
      <c r="Q160" s="421"/>
      <c r="R160" s="421"/>
      <c r="S160" s="421"/>
      <c r="T160" s="421"/>
      <c r="U160" s="421"/>
      <c r="V160" s="421"/>
      <c r="W160" s="421"/>
      <c r="X160" s="421"/>
      <c r="Y160" s="421"/>
      <c r="Z160" s="421"/>
      <c r="AA160" s="421"/>
      <c r="AB160" s="421"/>
      <c r="AC160" s="421"/>
      <c r="AD160" s="421"/>
      <c r="AE160" s="421"/>
      <c r="AF160" s="421"/>
      <c r="AG160" s="421"/>
      <c r="AH160" s="421"/>
      <c r="AI160" s="421"/>
      <c r="AJ160" s="421"/>
      <c r="AK160" s="421"/>
      <c r="AL160" s="421"/>
      <c r="AM160" s="421"/>
    </row>
    <row r="161" spans="1:39" ht="25.05" customHeight="1">
      <c r="A161" s="156">
        <v>3005</v>
      </c>
      <c r="B161" s="164" t="s">
        <v>381</v>
      </c>
      <c r="C161" s="157" t="s">
        <v>1419</v>
      </c>
      <c r="D161" s="157" t="s">
        <v>1418</v>
      </c>
      <c r="E161" s="157">
        <v>21.75</v>
      </c>
      <c r="F161" s="157">
        <v>44</v>
      </c>
      <c r="G161" s="156">
        <v>20</v>
      </c>
      <c r="H161" s="157">
        <v>365</v>
      </c>
      <c r="I161" s="157">
        <v>0</v>
      </c>
      <c r="J161" s="157">
        <v>0.3</v>
      </c>
      <c r="K161" s="158">
        <v>0.3</v>
      </c>
      <c r="L161" s="421"/>
      <c r="M161" s="421"/>
      <c r="N161" s="421"/>
      <c r="O161" s="421"/>
      <c r="P161" s="421"/>
      <c r="Q161" s="421"/>
      <c r="R161" s="421"/>
      <c r="S161" s="421"/>
      <c r="T161" s="421"/>
      <c r="U161" s="421"/>
      <c r="V161" s="421"/>
      <c r="W161" s="421"/>
      <c r="X161" s="421"/>
      <c r="Y161" s="421"/>
      <c r="Z161" s="421"/>
      <c r="AA161" s="421"/>
      <c r="AB161" s="421"/>
      <c r="AC161" s="421"/>
      <c r="AD161" s="421"/>
      <c r="AE161" s="421"/>
      <c r="AF161" s="421"/>
      <c r="AG161" s="421"/>
      <c r="AH161" s="421"/>
      <c r="AI161" s="421"/>
      <c r="AJ161" s="421"/>
      <c r="AK161" s="421"/>
      <c r="AL161" s="421"/>
      <c r="AM161" s="421"/>
    </row>
    <row r="162" spans="1:39" ht="25.05" customHeight="1">
      <c r="A162" s="151">
        <v>3002</v>
      </c>
      <c r="B162" s="163" t="s">
        <v>1274</v>
      </c>
      <c r="C162" s="152" t="s">
        <v>1414</v>
      </c>
      <c r="D162" s="152" t="s">
        <v>1417</v>
      </c>
      <c r="E162" s="152">
        <v>23.44</v>
      </c>
      <c r="F162" s="152">
        <v>47</v>
      </c>
      <c r="G162" s="151">
        <v>4652</v>
      </c>
      <c r="H162" s="152">
        <v>365</v>
      </c>
      <c r="I162" s="152">
        <v>100</v>
      </c>
      <c r="J162" s="152">
        <v>0</v>
      </c>
      <c r="K162" s="153">
        <v>0</v>
      </c>
      <c r="L162" s="421"/>
      <c r="M162" s="421"/>
      <c r="N162" s="421"/>
      <c r="O162" s="421"/>
      <c r="P162" s="421"/>
      <c r="Q162" s="421"/>
      <c r="R162" s="421"/>
      <c r="S162" s="421"/>
      <c r="T162" s="421"/>
      <c r="U162" s="421"/>
      <c r="V162" s="421"/>
      <c r="W162" s="421"/>
      <c r="X162" s="421"/>
      <c r="Y162" s="421"/>
      <c r="Z162" s="421"/>
      <c r="AA162" s="421"/>
      <c r="AB162" s="421"/>
      <c r="AC162" s="421"/>
      <c r="AD162" s="421"/>
      <c r="AE162" s="421"/>
      <c r="AF162" s="421"/>
      <c r="AG162" s="421"/>
      <c r="AH162" s="421"/>
      <c r="AI162" s="421"/>
      <c r="AJ162" s="421"/>
      <c r="AK162" s="421"/>
      <c r="AL162" s="421"/>
      <c r="AM162" s="421"/>
    </row>
    <row r="163" spans="1:39" ht="25.05" customHeight="1">
      <c r="A163" s="154">
        <v>3002</v>
      </c>
      <c r="B163" s="428" t="s">
        <v>380</v>
      </c>
      <c r="C163" s="427" t="s">
        <v>1414</v>
      </c>
      <c r="D163" s="427" t="s">
        <v>1416</v>
      </c>
      <c r="E163" s="427">
        <v>18.8</v>
      </c>
      <c r="F163" s="427">
        <v>37</v>
      </c>
      <c r="G163" s="154">
        <v>4662</v>
      </c>
      <c r="H163" s="427">
        <v>365</v>
      </c>
      <c r="I163" s="427">
        <v>100</v>
      </c>
      <c r="J163" s="427">
        <v>0</v>
      </c>
      <c r="K163" s="155">
        <v>0.5</v>
      </c>
      <c r="L163" s="421"/>
      <c r="M163" s="421"/>
      <c r="N163" s="421"/>
      <c r="O163" s="421"/>
      <c r="P163" s="421"/>
      <c r="Q163" s="421"/>
      <c r="R163" s="421"/>
      <c r="S163" s="421"/>
      <c r="T163" s="421"/>
      <c r="U163" s="421"/>
      <c r="V163" s="421"/>
      <c r="W163" s="421"/>
      <c r="X163" s="421"/>
      <c r="Y163" s="421"/>
      <c r="Z163" s="421"/>
      <c r="AA163" s="421"/>
      <c r="AB163" s="421"/>
      <c r="AC163" s="421"/>
      <c r="AD163" s="421"/>
      <c r="AE163" s="421"/>
      <c r="AF163" s="421"/>
      <c r="AG163" s="421"/>
      <c r="AH163" s="421"/>
      <c r="AI163" s="421"/>
      <c r="AJ163" s="421"/>
      <c r="AK163" s="421"/>
      <c r="AL163" s="421"/>
      <c r="AM163" s="421"/>
    </row>
    <row r="164" spans="1:39" ht="25.05" customHeight="1">
      <c r="A164" s="154">
        <v>3002</v>
      </c>
      <c r="B164" s="428" t="s">
        <v>381</v>
      </c>
      <c r="C164" s="427" t="s">
        <v>1414</v>
      </c>
      <c r="D164" s="427" t="s">
        <v>1415</v>
      </c>
      <c r="E164" s="427">
        <v>165</v>
      </c>
      <c r="F164" s="427">
        <v>330</v>
      </c>
      <c r="G164" s="154">
        <v>2687</v>
      </c>
      <c r="H164" s="427">
        <v>365</v>
      </c>
      <c r="I164" s="427">
        <v>22.2</v>
      </c>
      <c r="J164" s="427">
        <v>17.5</v>
      </c>
      <c r="K164" s="155">
        <v>21.6</v>
      </c>
      <c r="L164" s="421"/>
      <c r="M164" s="421"/>
      <c r="N164" s="421"/>
      <c r="O164" s="421"/>
      <c r="P164" s="421"/>
      <c r="Q164" s="421"/>
      <c r="R164" s="421"/>
      <c r="S164" s="421"/>
      <c r="T164" s="421"/>
      <c r="U164" s="421"/>
      <c r="V164" s="421"/>
      <c r="W164" s="421"/>
      <c r="X164" s="421"/>
      <c r="Y164" s="421"/>
      <c r="Z164" s="421"/>
      <c r="AA164" s="421"/>
      <c r="AB164" s="421"/>
      <c r="AC164" s="421"/>
      <c r="AD164" s="421"/>
      <c r="AE164" s="421"/>
      <c r="AF164" s="421"/>
      <c r="AG164" s="421"/>
      <c r="AH164" s="421"/>
      <c r="AI164" s="421"/>
      <c r="AJ164" s="421"/>
      <c r="AK164" s="421"/>
      <c r="AL164" s="421"/>
      <c r="AM164" s="421"/>
    </row>
    <row r="165" spans="1:39" ht="25.05" customHeight="1">
      <c r="A165" s="156">
        <v>3002</v>
      </c>
      <c r="B165" s="164" t="s">
        <v>382</v>
      </c>
      <c r="C165" s="157" t="s">
        <v>1414</v>
      </c>
      <c r="D165" s="157" t="s">
        <v>1413</v>
      </c>
      <c r="E165" s="157">
        <v>17.399999999999999</v>
      </c>
      <c r="F165" s="157">
        <v>26</v>
      </c>
      <c r="G165" s="156">
        <v>716</v>
      </c>
      <c r="H165" s="157">
        <v>365</v>
      </c>
      <c r="I165" s="157">
        <v>53.4</v>
      </c>
      <c r="J165" s="157">
        <v>9</v>
      </c>
      <c r="K165" s="158">
        <v>3</v>
      </c>
      <c r="L165" s="421"/>
      <c r="M165" s="421"/>
      <c r="N165" s="421"/>
      <c r="O165" s="421"/>
      <c r="P165" s="421"/>
      <c r="Q165" s="421"/>
      <c r="R165" s="421"/>
      <c r="S165" s="421"/>
      <c r="T165" s="421"/>
      <c r="U165" s="421"/>
      <c r="V165" s="421"/>
      <c r="W165" s="421"/>
      <c r="X165" s="421"/>
      <c r="Y165" s="421"/>
      <c r="Z165" s="421"/>
      <c r="AA165" s="421"/>
      <c r="AB165" s="421"/>
      <c r="AC165" s="421"/>
      <c r="AD165" s="421"/>
      <c r="AE165" s="421"/>
      <c r="AF165" s="421"/>
      <c r="AG165" s="421"/>
      <c r="AH165" s="421"/>
      <c r="AI165" s="421"/>
      <c r="AJ165" s="421"/>
      <c r="AK165" s="421"/>
      <c r="AL165" s="421"/>
      <c r="AM165" s="421"/>
    </row>
    <row r="166" spans="1:39" ht="25.05" customHeight="1">
      <c r="A166" s="151">
        <v>2015</v>
      </c>
      <c r="B166" s="163" t="s">
        <v>1274</v>
      </c>
      <c r="C166" s="152" t="s">
        <v>287</v>
      </c>
      <c r="D166" s="152" t="s">
        <v>325</v>
      </c>
      <c r="E166" s="152">
        <v>165.54</v>
      </c>
      <c r="F166" s="152">
        <v>82</v>
      </c>
      <c r="G166" s="151">
        <v>3269</v>
      </c>
      <c r="H166" s="152">
        <v>365</v>
      </c>
      <c r="I166" s="152">
        <v>0</v>
      </c>
      <c r="J166" s="152">
        <v>0</v>
      </c>
      <c r="K166" s="153">
        <v>66.3</v>
      </c>
      <c r="L166" s="421"/>
      <c r="M166" s="421"/>
      <c r="N166" s="421"/>
      <c r="O166" s="421"/>
      <c r="P166" s="421"/>
      <c r="Q166" s="421"/>
      <c r="R166" s="421"/>
      <c r="S166" s="421"/>
      <c r="T166" s="421"/>
      <c r="U166" s="421"/>
      <c r="V166" s="421"/>
      <c r="W166" s="421"/>
      <c r="X166" s="421"/>
      <c r="Y166" s="421"/>
      <c r="Z166" s="421"/>
      <c r="AA166" s="421"/>
      <c r="AB166" s="421"/>
      <c r="AC166" s="421"/>
      <c r="AD166" s="421"/>
      <c r="AE166" s="421"/>
      <c r="AF166" s="421"/>
      <c r="AG166" s="421"/>
      <c r="AH166" s="421"/>
      <c r="AI166" s="421"/>
      <c r="AJ166" s="421"/>
      <c r="AK166" s="421"/>
      <c r="AL166" s="421"/>
      <c r="AM166" s="421"/>
    </row>
    <row r="167" spans="1:39" ht="25.05" customHeight="1">
      <c r="A167" s="154">
        <v>2015</v>
      </c>
      <c r="B167" s="428" t="s">
        <v>380</v>
      </c>
      <c r="C167" s="427" t="s">
        <v>287</v>
      </c>
      <c r="D167" s="427" t="s">
        <v>1402</v>
      </c>
      <c r="E167" s="427">
        <v>68.58</v>
      </c>
      <c r="F167" s="427">
        <v>34</v>
      </c>
      <c r="G167" s="154">
        <v>171</v>
      </c>
      <c r="H167" s="427">
        <v>365</v>
      </c>
      <c r="I167" s="427">
        <v>0</v>
      </c>
      <c r="J167" s="427">
        <v>0</v>
      </c>
      <c r="K167" s="155">
        <v>3.6</v>
      </c>
      <c r="L167" s="421"/>
      <c r="M167" s="421"/>
      <c r="N167" s="421"/>
      <c r="O167" s="421"/>
      <c r="P167" s="421"/>
      <c r="Q167" s="421"/>
      <c r="R167" s="421"/>
      <c r="S167" s="421"/>
      <c r="T167" s="421"/>
      <c r="U167" s="421"/>
      <c r="V167" s="421"/>
      <c r="W167" s="421"/>
      <c r="X167" s="421"/>
      <c r="Y167" s="421"/>
      <c r="Z167" s="421"/>
      <c r="AA167" s="421"/>
      <c r="AB167" s="421"/>
      <c r="AC167" s="421"/>
      <c r="AD167" s="421"/>
      <c r="AE167" s="421"/>
      <c r="AF167" s="421"/>
      <c r="AG167" s="421"/>
      <c r="AH167" s="421"/>
      <c r="AI167" s="421"/>
      <c r="AJ167" s="421"/>
      <c r="AK167" s="421"/>
      <c r="AL167" s="421"/>
      <c r="AM167" s="421"/>
    </row>
    <row r="168" spans="1:39" ht="25.05" customHeight="1">
      <c r="A168" s="156">
        <v>2015</v>
      </c>
      <c r="B168" s="164" t="s">
        <v>381</v>
      </c>
      <c r="C168" s="157" t="s">
        <v>287</v>
      </c>
      <c r="D168" s="157" t="s">
        <v>326</v>
      </c>
      <c r="E168" s="157">
        <v>40.15</v>
      </c>
      <c r="F168" s="157">
        <v>20</v>
      </c>
      <c r="G168" s="156">
        <v>138</v>
      </c>
      <c r="H168" s="157">
        <v>365</v>
      </c>
      <c r="I168" s="157">
        <v>0</v>
      </c>
      <c r="J168" s="157">
        <v>0</v>
      </c>
      <c r="K168" s="158">
        <v>0.8</v>
      </c>
      <c r="L168" s="421"/>
      <c r="M168" s="421"/>
      <c r="N168" s="421"/>
      <c r="O168" s="421"/>
      <c r="P168" s="421"/>
      <c r="Q168" s="421"/>
      <c r="R168" s="421"/>
      <c r="S168" s="421"/>
      <c r="T168" s="421"/>
      <c r="U168" s="421"/>
      <c r="V168" s="421"/>
      <c r="W168" s="421"/>
      <c r="X168" s="421"/>
      <c r="Y168" s="421"/>
      <c r="Z168" s="421"/>
      <c r="AA168" s="421"/>
      <c r="AB168" s="421"/>
      <c r="AC168" s="421"/>
      <c r="AD168" s="421"/>
      <c r="AE168" s="421"/>
      <c r="AF168" s="421"/>
      <c r="AG168" s="421"/>
      <c r="AH168" s="421"/>
      <c r="AI168" s="421"/>
      <c r="AJ168" s="421"/>
      <c r="AK168" s="421"/>
      <c r="AL168" s="421"/>
      <c r="AM168" s="421"/>
    </row>
    <row r="169" spans="1:39" ht="25.05" customHeight="1">
      <c r="A169" s="154">
        <v>2006</v>
      </c>
      <c r="B169" s="428" t="s">
        <v>1274</v>
      </c>
      <c r="C169" s="427" t="s">
        <v>107</v>
      </c>
      <c r="D169" s="427" t="s">
        <v>315</v>
      </c>
      <c r="E169" s="427">
        <v>161</v>
      </c>
      <c r="F169" s="427"/>
      <c r="G169" s="154">
        <v>881</v>
      </c>
      <c r="H169" s="427">
        <v>365</v>
      </c>
      <c r="I169" s="427">
        <v>4.9000000000000004</v>
      </c>
      <c r="J169" s="427">
        <v>4.9000000000000004</v>
      </c>
      <c r="K169" s="153">
        <v>4.9000000000000004</v>
      </c>
      <c r="L169" s="421"/>
      <c r="M169" s="421"/>
      <c r="N169" s="421"/>
      <c r="O169" s="421"/>
      <c r="P169" s="421"/>
      <c r="Q169" s="421"/>
      <c r="R169" s="421"/>
      <c r="S169" s="421"/>
      <c r="T169" s="421"/>
      <c r="U169" s="421"/>
      <c r="V169" s="421"/>
      <c r="W169" s="421"/>
      <c r="X169" s="421"/>
      <c r="Y169" s="421"/>
      <c r="Z169" s="421"/>
      <c r="AA169" s="421"/>
      <c r="AB169" s="421"/>
      <c r="AC169" s="421"/>
      <c r="AD169" s="421"/>
      <c r="AE169" s="421"/>
      <c r="AF169" s="421"/>
      <c r="AG169" s="421"/>
      <c r="AH169" s="421"/>
      <c r="AI169" s="421"/>
      <c r="AJ169" s="421"/>
      <c r="AK169" s="421"/>
      <c r="AL169" s="421"/>
      <c r="AM169" s="421"/>
    </row>
    <row r="170" spans="1:39" ht="25.05" customHeight="1">
      <c r="A170" s="154">
        <v>2006</v>
      </c>
      <c r="B170" s="428" t="s">
        <v>380</v>
      </c>
      <c r="C170" s="427" t="s">
        <v>107</v>
      </c>
      <c r="D170" s="427" t="s">
        <v>1722</v>
      </c>
      <c r="E170" s="427">
        <v>8</v>
      </c>
      <c r="F170" s="427"/>
      <c r="G170" s="154">
        <v>62</v>
      </c>
      <c r="H170" s="427">
        <v>365</v>
      </c>
      <c r="I170" s="427">
        <v>1.1000000000000001</v>
      </c>
      <c r="J170" s="427">
        <v>1.1000000000000001</v>
      </c>
      <c r="K170" s="155">
        <v>1.1000000000000001</v>
      </c>
      <c r="L170" s="421"/>
      <c r="M170" s="421"/>
      <c r="N170" s="421"/>
      <c r="O170" s="421"/>
      <c r="P170" s="421"/>
      <c r="Q170" s="421"/>
      <c r="R170" s="421"/>
      <c r="S170" s="421"/>
      <c r="T170" s="421"/>
      <c r="U170" s="421"/>
      <c r="V170" s="421"/>
      <c r="W170" s="421"/>
      <c r="X170" s="421"/>
      <c r="Y170" s="421"/>
      <c r="Z170" s="421"/>
      <c r="AA170" s="421"/>
      <c r="AB170" s="421"/>
      <c r="AC170" s="421"/>
      <c r="AD170" s="421"/>
      <c r="AE170" s="421"/>
      <c r="AF170" s="421"/>
      <c r="AG170" s="421"/>
      <c r="AH170" s="421"/>
      <c r="AI170" s="421"/>
      <c r="AJ170" s="421"/>
      <c r="AK170" s="421"/>
      <c r="AL170" s="421"/>
      <c r="AM170" s="421"/>
    </row>
    <row r="171" spans="1:39" ht="25.05" customHeight="1">
      <c r="A171" s="154">
        <v>2006</v>
      </c>
      <c r="B171" s="428" t="s">
        <v>381</v>
      </c>
      <c r="C171" s="427" t="s">
        <v>107</v>
      </c>
      <c r="D171" s="427" t="s">
        <v>1723</v>
      </c>
      <c r="E171" s="427">
        <v>52</v>
      </c>
      <c r="F171" s="427"/>
      <c r="G171" s="154">
        <v>860</v>
      </c>
      <c r="H171" s="427">
        <v>365</v>
      </c>
      <c r="I171" s="427">
        <v>5.8</v>
      </c>
      <c r="J171" s="427">
        <v>5.8</v>
      </c>
      <c r="K171" s="155">
        <v>5.5</v>
      </c>
      <c r="L171" s="421"/>
      <c r="M171" s="421"/>
      <c r="N171" s="421"/>
      <c r="O171" s="421"/>
      <c r="P171" s="421"/>
      <c r="Q171" s="421"/>
      <c r="R171" s="421"/>
      <c r="S171" s="421"/>
      <c r="T171" s="421"/>
      <c r="U171" s="421"/>
      <c r="V171" s="421"/>
      <c r="W171" s="421"/>
      <c r="X171" s="421"/>
      <c r="Y171" s="421"/>
      <c r="Z171" s="421"/>
      <c r="AA171" s="421"/>
      <c r="AB171" s="421"/>
      <c r="AC171" s="421"/>
      <c r="AD171" s="421"/>
      <c r="AE171" s="421"/>
      <c r="AF171" s="421"/>
      <c r="AG171" s="421"/>
      <c r="AH171" s="421"/>
      <c r="AI171" s="421"/>
      <c r="AJ171" s="421"/>
      <c r="AK171" s="421"/>
      <c r="AL171" s="421"/>
      <c r="AM171" s="421"/>
    </row>
    <row r="172" spans="1:39" ht="25.05" customHeight="1">
      <c r="A172" s="154">
        <v>2006</v>
      </c>
      <c r="B172" s="428" t="s">
        <v>382</v>
      </c>
      <c r="C172" s="427" t="s">
        <v>107</v>
      </c>
      <c r="D172" s="427" t="s">
        <v>334</v>
      </c>
      <c r="E172" s="427">
        <v>17</v>
      </c>
      <c r="F172" s="427"/>
      <c r="G172" s="154">
        <v>223</v>
      </c>
      <c r="H172" s="427">
        <v>365</v>
      </c>
      <c r="I172" s="427">
        <v>3.3</v>
      </c>
      <c r="J172" s="427">
        <v>3.6</v>
      </c>
      <c r="K172" s="155">
        <v>3.3</v>
      </c>
      <c r="L172" s="421"/>
      <c r="M172" s="421"/>
      <c r="N172" s="421"/>
      <c r="O172" s="421"/>
      <c r="P172" s="421"/>
      <c r="Q172" s="421"/>
      <c r="R172" s="421"/>
      <c r="S172" s="421"/>
      <c r="T172" s="421"/>
      <c r="U172" s="421"/>
      <c r="V172" s="421"/>
      <c r="W172" s="421"/>
      <c r="X172" s="421"/>
      <c r="Y172" s="421"/>
      <c r="Z172" s="421"/>
      <c r="AA172" s="421"/>
      <c r="AB172" s="421"/>
      <c r="AC172" s="421"/>
      <c r="AD172" s="421"/>
      <c r="AE172" s="421"/>
      <c r="AF172" s="421"/>
      <c r="AG172" s="421"/>
      <c r="AH172" s="421"/>
      <c r="AI172" s="421"/>
      <c r="AJ172" s="421"/>
      <c r="AK172" s="421"/>
      <c r="AL172" s="421"/>
      <c r="AM172" s="421"/>
    </row>
    <row r="173" spans="1:39" ht="25.05" customHeight="1">
      <c r="A173" s="154">
        <v>2006</v>
      </c>
      <c r="B173" s="428" t="s">
        <v>383</v>
      </c>
      <c r="C173" s="427" t="s">
        <v>107</v>
      </c>
      <c r="D173" s="427" t="s">
        <v>335</v>
      </c>
      <c r="E173" s="427">
        <v>15</v>
      </c>
      <c r="F173" s="427"/>
      <c r="G173" s="154">
        <v>0</v>
      </c>
      <c r="H173" s="427">
        <v>365</v>
      </c>
      <c r="I173" s="427">
        <v>0</v>
      </c>
      <c r="J173" s="427">
        <v>0</v>
      </c>
      <c r="K173" s="155">
        <v>0</v>
      </c>
      <c r="L173" s="421"/>
      <c r="M173" s="421"/>
      <c r="N173" s="421"/>
      <c r="O173" s="421"/>
      <c r="P173" s="421"/>
      <c r="Q173" s="421"/>
      <c r="R173" s="421"/>
      <c r="S173" s="421"/>
      <c r="T173" s="421"/>
      <c r="U173" s="421"/>
      <c r="V173" s="421"/>
      <c r="W173" s="421"/>
      <c r="X173" s="421"/>
      <c r="Y173" s="421"/>
      <c r="Z173" s="421"/>
      <c r="AA173" s="421"/>
      <c r="AB173" s="421"/>
      <c r="AC173" s="421"/>
      <c r="AD173" s="421"/>
      <c r="AE173" s="421"/>
      <c r="AF173" s="421"/>
      <c r="AG173" s="421"/>
      <c r="AH173" s="421"/>
      <c r="AI173" s="421"/>
      <c r="AJ173" s="421"/>
      <c r="AK173" s="421"/>
      <c r="AL173" s="421"/>
      <c r="AM173" s="421"/>
    </row>
    <row r="174" spans="1:39" ht="25.05" customHeight="1">
      <c r="A174" s="154">
        <v>2006</v>
      </c>
      <c r="B174" s="428" t="s">
        <v>384</v>
      </c>
      <c r="C174" s="427" t="s">
        <v>107</v>
      </c>
      <c r="D174" s="427" t="s">
        <v>322</v>
      </c>
      <c r="E174" s="427">
        <v>18</v>
      </c>
      <c r="F174" s="427"/>
      <c r="G174" s="154">
        <v>37</v>
      </c>
      <c r="H174" s="427">
        <v>365</v>
      </c>
      <c r="I174" s="427">
        <v>0.5</v>
      </c>
      <c r="J174" s="427">
        <v>0.5</v>
      </c>
      <c r="K174" s="158">
        <v>0.5</v>
      </c>
      <c r="L174" s="421"/>
      <c r="M174" s="421"/>
      <c r="N174" s="421"/>
      <c r="O174" s="421"/>
      <c r="P174" s="421"/>
      <c r="Q174" s="421"/>
      <c r="R174" s="421"/>
      <c r="S174" s="421"/>
      <c r="T174" s="421"/>
      <c r="U174" s="421"/>
      <c r="V174" s="421"/>
      <c r="W174" s="421"/>
      <c r="X174" s="421"/>
      <c r="Y174" s="421"/>
      <c r="Z174" s="421"/>
      <c r="AA174" s="421"/>
      <c r="AB174" s="421"/>
      <c r="AC174" s="421"/>
      <c r="AD174" s="421"/>
      <c r="AE174" s="421"/>
      <c r="AF174" s="421"/>
      <c r="AG174" s="421"/>
      <c r="AH174" s="421"/>
      <c r="AI174" s="421"/>
      <c r="AJ174" s="421"/>
      <c r="AK174" s="421"/>
      <c r="AL174" s="421"/>
      <c r="AM174" s="421"/>
    </row>
    <row r="175" spans="1:39" ht="25.05" customHeight="1">
      <c r="A175" s="151">
        <v>3001</v>
      </c>
      <c r="B175" s="163" t="s">
        <v>1274</v>
      </c>
      <c r="C175" s="152" t="s">
        <v>1409</v>
      </c>
      <c r="D175" s="152" t="s">
        <v>1412</v>
      </c>
      <c r="E175" s="152">
        <v>155.1</v>
      </c>
      <c r="F175" s="152">
        <v>310</v>
      </c>
      <c r="G175" s="151">
        <v>908</v>
      </c>
      <c r="H175" s="152">
        <v>365</v>
      </c>
      <c r="I175" s="152">
        <v>17</v>
      </c>
      <c r="J175" s="152">
        <v>7.7</v>
      </c>
      <c r="K175" s="153">
        <v>2.7</v>
      </c>
      <c r="L175" s="421"/>
      <c r="M175" s="421"/>
      <c r="N175" s="421"/>
      <c r="O175" s="421"/>
      <c r="P175" s="421"/>
      <c r="Q175" s="421"/>
      <c r="R175" s="421"/>
      <c r="S175" s="421"/>
      <c r="T175" s="421"/>
      <c r="U175" s="421"/>
      <c r="V175" s="421"/>
      <c r="W175" s="421"/>
      <c r="X175" s="421"/>
      <c r="Y175" s="421"/>
      <c r="Z175" s="421"/>
      <c r="AA175" s="421"/>
      <c r="AB175" s="421"/>
      <c r="AC175" s="421"/>
      <c r="AD175" s="421"/>
      <c r="AE175" s="421"/>
      <c r="AF175" s="421"/>
      <c r="AG175" s="421"/>
      <c r="AH175" s="421"/>
      <c r="AI175" s="421"/>
      <c r="AJ175" s="421"/>
      <c r="AK175" s="421"/>
      <c r="AL175" s="421"/>
      <c r="AM175" s="421"/>
    </row>
    <row r="176" spans="1:39" ht="25.05" customHeight="1">
      <c r="A176" s="154">
        <v>3001</v>
      </c>
      <c r="B176" s="428" t="s">
        <v>380</v>
      </c>
      <c r="C176" s="427" t="s">
        <v>1409</v>
      </c>
      <c r="D176" s="427" t="s">
        <v>1411</v>
      </c>
      <c r="E176" s="427">
        <v>13.3</v>
      </c>
      <c r="F176" s="427">
        <v>26</v>
      </c>
      <c r="G176" s="154">
        <v>34</v>
      </c>
      <c r="H176" s="427">
        <v>365</v>
      </c>
      <c r="I176" s="427">
        <v>0.8</v>
      </c>
      <c r="J176" s="427">
        <v>0.5</v>
      </c>
      <c r="K176" s="155">
        <v>0.3</v>
      </c>
      <c r="L176" s="421"/>
      <c r="M176" s="421"/>
      <c r="N176" s="421"/>
      <c r="O176" s="421"/>
      <c r="P176" s="421"/>
      <c r="Q176" s="421"/>
      <c r="R176" s="421"/>
      <c r="S176" s="421"/>
      <c r="T176" s="421"/>
      <c r="U176" s="421"/>
      <c r="V176" s="421"/>
      <c r="W176" s="421"/>
      <c r="X176" s="421"/>
      <c r="Y176" s="421"/>
      <c r="Z176" s="421"/>
      <c r="AA176" s="421"/>
      <c r="AB176" s="421"/>
      <c r="AC176" s="421"/>
      <c r="AD176" s="421"/>
      <c r="AE176" s="421"/>
      <c r="AF176" s="421"/>
      <c r="AG176" s="421"/>
      <c r="AH176" s="421"/>
      <c r="AI176" s="421"/>
      <c r="AJ176" s="421"/>
      <c r="AK176" s="421"/>
      <c r="AL176" s="421"/>
      <c r="AM176" s="421"/>
    </row>
    <row r="177" spans="1:39" ht="25.05" customHeight="1">
      <c r="A177" s="154">
        <v>3001</v>
      </c>
      <c r="B177" s="428" t="s">
        <v>381</v>
      </c>
      <c r="C177" s="427" t="s">
        <v>1409</v>
      </c>
      <c r="D177" s="427" t="s">
        <v>1410</v>
      </c>
      <c r="E177" s="427">
        <v>19.27</v>
      </c>
      <c r="F177" s="427">
        <v>38</v>
      </c>
      <c r="G177" s="154">
        <v>52</v>
      </c>
      <c r="H177" s="427">
        <v>365</v>
      </c>
      <c r="I177" s="427">
        <v>1.6</v>
      </c>
      <c r="J177" s="427">
        <v>0.5</v>
      </c>
      <c r="K177" s="155">
        <v>0.3</v>
      </c>
      <c r="L177" s="421"/>
      <c r="M177" s="421"/>
      <c r="N177" s="421"/>
      <c r="O177" s="421"/>
      <c r="P177" s="421"/>
      <c r="Q177" s="421"/>
      <c r="R177" s="421"/>
      <c r="S177" s="421"/>
      <c r="T177" s="421"/>
      <c r="U177" s="421"/>
      <c r="V177" s="421"/>
      <c r="W177" s="421"/>
      <c r="X177" s="421"/>
      <c r="Y177" s="421"/>
      <c r="Z177" s="421"/>
      <c r="AA177" s="421"/>
      <c r="AB177" s="421"/>
      <c r="AC177" s="421"/>
      <c r="AD177" s="421"/>
      <c r="AE177" s="421"/>
      <c r="AF177" s="421"/>
      <c r="AG177" s="421"/>
      <c r="AH177" s="421"/>
      <c r="AI177" s="421"/>
      <c r="AJ177" s="421"/>
      <c r="AK177" s="421"/>
      <c r="AL177" s="421"/>
      <c r="AM177" s="421"/>
    </row>
    <row r="178" spans="1:39" ht="25.05" customHeight="1">
      <c r="A178" s="156">
        <v>3001</v>
      </c>
      <c r="B178" s="164" t="s">
        <v>382</v>
      </c>
      <c r="C178" s="157" t="s">
        <v>1409</v>
      </c>
      <c r="D178" s="157" t="s">
        <v>1408</v>
      </c>
      <c r="E178" s="157">
        <v>18.8</v>
      </c>
      <c r="F178" s="157">
        <v>37</v>
      </c>
      <c r="G178" s="156">
        <v>448</v>
      </c>
      <c r="H178" s="157">
        <v>365</v>
      </c>
      <c r="I178" s="157">
        <v>1.1000000000000001</v>
      </c>
      <c r="J178" s="157">
        <v>11.8</v>
      </c>
      <c r="K178" s="158">
        <v>4.0999999999999996</v>
      </c>
      <c r="L178" s="421"/>
      <c r="M178" s="421"/>
      <c r="N178" s="421"/>
      <c r="O178" s="421"/>
      <c r="P178" s="421"/>
      <c r="Q178" s="421"/>
      <c r="R178" s="421"/>
      <c r="S178" s="421"/>
      <c r="T178" s="421"/>
      <c r="U178" s="421"/>
      <c r="V178" s="421"/>
      <c r="W178" s="421"/>
      <c r="X178" s="421"/>
      <c r="Y178" s="421"/>
      <c r="Z178" s="421"/>
      <c r="AA178" s="421"/>
      <c r="AB178" s="421"/>
      <c r="AC178" s="421"/>
      <c r="AD178" s="421"/>
      <c r="AE178" s="421"/>
      <c r="AF178" s="421"/>
      <c r="AG178" s="421"/>
      <c r="AH178" s="421"/>
      <c r="AI178" s="421"/>
      <c r="AJ178" s="421"/>
      <c r="AK178" s="421"/>
      <c r="AL178" s="421"/>
      <c r="AM178" s="421"/>
    </row>
    <row r="179" spans="1:39" ht="25.05" customHeight="1">
      <c r="A179" s="151">
        <v>4001</v>
      </c>
      <c r="B179" s="163" t="s">
        <v>1274</v>
      </c>
      <c r="C179" s="152" t="s">
        <v>147</v>
      </c>
      <c r="D179" s="152" t="s">
        <v>1407</v>
      </c>
      <c r="E179" s="152">
        <v>146.80000000000001</v>
      </c>
      <c r="F179" s="152">
        <v>60</v>
      </c>
      <c r="G179" s="151">
        <v>840</v>
      </c>
      <c r="H179" s="152">
        <v>360</v>
      </c>
      <c r="I179" s="152">
        <v>2.5</v>
      </c>
      <c r="J179" s="152">
        <v>15.6</v>
      </c>
      <c r="K179" s="153">
        <v>2.8</v>
      </c>
      <c r="L179" s="421"/>
      <c r="M179" s="421"/>
      <c r="N179" s="421"/>
      <c r="O179" s="421"/>
      <c r="P179" s="421"/>
      <c r="Q179" s="421"/>
      <c r="R179" s="421"/>
      <c r="S179" s="421"/>
      <c r="T179" s="421"/>
      <c r="U179" s="421"/>
      <c r="V179" s="421"/>
      <c r="W179" s="421"/>
      <c r="X179" s="421"/>
      <c r="Y179" s="421"/>
      <c r="Z179" s="421"/>
      <c r="AA179" s="421"/>
      <c r="AB179" s="421"/>
      <c r="AC179" s="421"/>
      <c r="AD179" s="421"/>
      <c r="AE179" s="421"/>
      <c r="AF179" s="421"/>
      <c r="AG179" s="421"/>
      <c r="AH179" s="421"/>
      <c r="AI179" s="421"/>
      <c r="AJ179" s="421"/>
      <c r="AK179" s="421"/>
      <c r="AL179" s="421"/>
      <c r="AM179" s="421"/>
    </row>
    <row r="180" spans="1:39" ht="25.05" customHeight="1">
      <c r="A180" s="156">
        <v>4001</v>
      </c>
      <c r="B180" s="164" t="s">
        <v>380</v>
      </c>
      <c r="C180" s="157" t="s">
        <v>147</v>
      </c>
      <c r="D180" s="157" t="s">
        <v>1406</v>
      </c>
      <c r="E180" s="157">
        <v>35.1</v>
      </c>
      <c r="F180" s="157">
        <v>14</v>
      </c>
      <c r="G180" s="156">
        <v>12</v>
      </c>
      <c r="H180" s="157">
        <v>360</v>
      </c>
      <c r="I180" s="157">
        <v>0.3</v>
      </c>
      <c r="J180" s="157">
        <v>0.8</v>
      </c>
      <c r="K180" s="158">
        <v>0</v>
      </c>
      <c r="L180" s="421"/>
      <c r="M180" s="421"/>
      <c r="N180" s="421"/>
      <c r="O180" s="421"/>
      <c r="P180" s="421"/>
      <c r="Q180" s="421"/>
      <c r="R180" s="421"/>
      <c r="S180" s="421"/>
      <c r="T180" s="421"/>
      <c r="U180" s="421"/>
      <c r="V180" s="421"/>
      <c r="W180" s="421"/>
      <c r="X180" s="421"/>
      <c r="Y180" s="421"/>
      <c r="Z180" s="421"/>
      <c r="AA180" s="421"/>
      <c r="AB180" s="421"/>
      <c r="AC180" s="421"/>
      <c r="AD180" s="421"/>
      <c r="AE180" s="421"/>
      <c r="AF180" s="421"/>
      <c r="AG180" s="421"/>
      <c r="AH180" s="421"/>
      <c r="AI180" s="421"/>
      <c r="AJ180" s="421"/>
      <c r="AK180" s="421"/>
      <c r="AL180" s="421"/>
      <c r="AM180" s="421"/>
    </row>
    <row r="181" spans="1:39" ht="25.05" customHeight="1">
      <c r="A181" s="151">
        <v>3003</v>
      </c>
      <c r="B181" s="163" t="s">
        <v>1274</v>
      </c>
      <c r="C181" s="152" t="s">
        <v>289</v>
      </c>
      <c r="D181" s="152" t="s">
        <v>1405</v>
      </c>
      <c r="E181" s="152">
        <v>120.9</v>
      </c>
      <c r="F181" s="152">
        <v>242</v>
      </c>
      <c r="G181" s="151">
        <v>1857</v>
      </c>
      <c r="H181" s="152">
        <v>365</v>
      </c>
      <c r="I181" s="152">
        <v>42.5</v>
      </c>
      <c r="J181" s="152">
        <v>12.9</v>
      </c>
      <c r="K181" s="153">
        <v>8.1999999999999993</v>
      </c>
      <c r="L181" s="421"/>
      <c r="M181" s="421"/>
      <c r="N181" s="421"/>
      <c r="O181" s="421"/>
      <c r="P181" s="421"/>
      <c r="Q181" s="421"/>
      <c r="R181" s="421"/>
      <c r="S181" s="421"/>
      <c r="T181" s="421"/>
      <c r="U181" s="421"/>
      <c r="V181" s="421"/>
      <c r="W181" s="421"/>
      <c r="X181" s="421"/>
      <c r="Y181" s="421"/>
      <c r="Z181" s="421"/>
      <c r="AA181" s="421"/>
      <c r="AB181" s="421"/>
      <c r="AC181" s="421"/>
      <c r="AD181" s="421"/>
      <c r="AE181" s="421"/>
      <c r="AF181" s="421"/>
      <c r="AG181" s="421"/>
      <c r="AH181" s="421"/>
      <c r="AI181" s="421"/>
      <c r="AJ181" s="421"/>
      <c r="AK181" s="421"/>
      <c r="AL181" s="421"/>
      <c r="AM181" s="421"/>
    </row>
    <row r="182" spans="1:39" ht="25.05" customHeight="1">
      <c r="A182" s="154">
        <v>3003</v>
      </c>
      <c r="B182" s="428" t="s">
        <v>380</v>
      </c>
      <c r="C182" s="427" t="s">
        <v>289</v>
      </c>
      <c r="D182" s="430" t="s">
        <v>335</v>
      </c>
      <c r="E182" s="427">
        <v>11.28</v>
      </c>
      <c r="F182" s="427">
        <v>23</v>
      </c>
      <c r="G182" s="154">
        <v>0</v>
      </c>
      <c r="H182" s="427">
        <v>365</v>
      </c>
      <c r="I182" s="427">
        <v>0</v>
      </c>
      <c r="J182" s="427">
        <v>0</v>
      </c>
      <c r="K182" s="155">
        <v>0</v>
      </c>
      <c r="L182" s="421"/>
      <c r="M182" s="421"/>
      <c r="N182" s="421"/>
      <c r="O182" s="421"/>
      <c r="P182" s="421"/>
      <c r="Q182" s="421"/>
      <c r="R182" s="421"/>
      <c r="S182" s="421"/>
      <c r="T182" s="421"/>
      <c r="U182" s="421"/>
      <c r="V182" s="421"/>
      <c r="W182" s="421"/>
      <c r="X182" s="421"/>
      <c r="Y182" s="421"/>
      <c r="Z182" s="421"/>
      <c r="AA182" s="421"/>
      <c r="AB182" s="421"/>
      <c r="AC182" s="421"/>
      <c r="AD182" s="421"/>
      <c r="AE182" s="421"/>
      <c r="AF182" s="421"/>
      <c r="AG182" s="421"/>
      <c r="AH182" s="421"/>
      <c r="AI182" s="421"/>
      <c r="AJ182" s="421"/>
      <c r="AK182" s="421"/>
      <c r="AL182" s="421"/>
      <c r="AM182" s="421"/>
    </row>
    <row r="183" spans="1:39" ht="25.05" customHeight="1">
      <c r="A183" s="154">
        <v>3003</v>
      </c>
      <c r="B183" s="428" t="s">
        <v>381</v>
      </c>
      <c r="C183" s="427" t="s">
        <v>289</v>
      </c>
      <c r="D183" s="430" t="s">
        <v>1404</v>
      </c>
      <c r="E183" s="427">
        <v>30.17</v>
      </c>
      <c r="F183" s="427">
        <v>61</v>
      </c>
      <c r="G183" s="154">
        <v>809</v>
      </c>
      <c r="H183" s="427">
        <v>365</v>
      </c>
      <c r="I183" s="427">
        <v>18.600000000000001</v>
      </c>
      <c r="J183" s="427">
        <v>1.4</v>
      </c>
      <c r="K183" s="155">
        <v>5.8</v>
      </c>
      <c r="L183" s="421"/>
      <c r="M183" s="421"/>
      <c r="N183" s="421"/>
      <c r="O183" s="421"/>
      <c r="P183" s="421"/>
      <c r="Q183" s="421"/>
      <c r="R183" s="421"/>
      <c r="S183" s="421"/>
      <c r="T183" s="421"/>
      <c r="U183" s="421"/>
      <c r="V183" s="421"/>
      <c r="W183" s="421"/>
      <c r="X183" s="421"/>
      <c r="Y183" s="421"/>
      <c r="Z183" s="421"/>
      <c r="AA183" s="421"/>
      <c r="AB183" s="421"/>
      <c r="AC183" s="421"/>
      <c r="AD183" s="421"/>
      <c r="AE183" s="421"/>
      <c r="AF183" s="421"/>
      <c r="AG183" s="421"/>
      <c r="AH183" s="421"/>
      <c r="AI183" s="421"/>
      <c r="AJ183" s="421"/>
      <c r="AK183" s="421"/>
      <c r="AL183" s="421"/>
      <c r="AM183" s="421"/>
    </row>
    <row r="184" spans="1:39" ht="25.05" customHeight="1">
      <c r="A184" s="156">
        <v>3003</v>
      </c>
      <c r="B184" s="164" t="s">
        <v>382</v>
      </c>
      <c r="C184" s="157" t="s">
        <v>289</v>
      </c>
      <c r="D184" s="410" t="s">
        <v>1403</v>
      </c>
      <c r="E184" s="157">
        <v>23.14</v>
      </c>
      <c r="F184" s="157">
        <v>47</v>
      </c>
      <c r="G184" s="156">
        <v>0</v>
      </c>
      <c r="H184" s="157">
        <v>365</v>
      </c>
      <c r="I184" s="157">
        <v>0</v>
      </c>
      <c r="J184" s="157">
        <v>0</v>
      </c>
      <c r="K184" s="158">
        <v>0</v>
      </c>
      <c r="L184" s="421"/>
      <c r="M184" s="421"/>
      <c r="N184" s="421"/>
      <c r="O184" s="421"/>
      <c r="P184" s="421"/>
      <c r="Q184" s="421"/>
      <c r="R184" s="421"/>
      <c r="S184" s="421"/>
      <c r="T184" s="421"/>
      <c r="U184" s="421"/>
      <c r="V184" s="421"/>
      <c r="W184" s="421"/>
      <c r="X184" s="421"/>
      <c r="Y184" s="421"/>
      <c r="Z184" s="421"/>
      <c r="AA184" s="421"/>
      <c r="AB184" s="421"/>
      <c r="AC184" s="421"/>
      <c r="AD184" s="421"/>
      <c r="AE184" s="421"/>
      <c r="AF184" s="421"/>
      <c r="AG184" s="421"/>
      <c r="AH184" s="421"/>
      <c r="AI184" s="421"/>
      <c r="AJ184" s="421"/>
      <c r="AK184" s="421"/>
      <c r="AL184" s="421"/>
      <c r="AM184" s="421"/>
    </row>
    <row r="185" spans="1:39" ht="25.05" customHeight="1">
      <c r="A185" s="151">
        <v>2015</v>
      </c>
      <c r="B185" s="163" t="s">
        <v>1274</v>
      </c>
      <c r="C185" s="152" t="s">
        <v>286</v>
      </c>
      <c r="D185" s="411" t="s">
        <v>325</v>
      </c>
      <c r="E185" s="152">
        <v>178.72</v>
      </c>
      <c r="F185" s="152">
        <v>89</v>
      </c>
      <c r="G185" s="151">
        <v>1939</v>
      </c>
      <c r="H185" s="152">
        <v>365</v>
      </c>
      <c r="I185" s="152">
        <v>0</v>
      </c>
      <c r="J185" s="152">
        <v>0</v>
      </c>
      <c r="K185" s="153">
        <v>47.7</v>
      </c>
      <c r="L185" s="421"/>
      <c r="M185" s="421"/>
      <c r="N185" s="421"/>
      <c r="O185" s="421"/>
      <c r="P185" s="421"/>
      <c r="Q185" s="421"/>
      <c r="R185" s="421"/>
      <c r="S185" s="421"/>
      <c r="T185" s="421"/>
      <c r="U185" s="421"/>
      <c r="V185" s="421"/>
      <c r="W185" s="421"/>
      <c r="X185" s="421"/>
      <c r="Y185" s="421"/>
      <c r="Z185" s="421"/>
      <c r="AA185" s="421"/>
      <c r="AB185" s="421"/>
      <c r="AC185" s="421"/>
      <c r="AD185" s="421"/>
      <c r="AE185" s="421"/>
      <c r="AF185" s="421"/>
      <c r="AG185" s="421"/>
      <c r="AH185" s="421"/>
      <c r="AI185" s="421"/>
      <c r="AJ185" s="421"/>
      <c r="AK185" s="421"/>
      <c r="AL185" s="421"/>
      <c r="AM185" s="421"/>
    </row>
    <row r="186" spans="1:39" ht="25.05" customHeight="1">
      <c r="A186" s="154">
        <v>2015</v>
      </c>
      <c r="B186" s="428" t="s">
        <v>380</v>
      </c>
      <c r="C186" s="427" t="s">
        <v>286</v>
      </c>
      <c r="D186" s="430" t="s">
        <v>1402</v>
      </c>
      <c r="E186" s="427">
        <v>57.96</v>
      </c>
      <c r="F186" s="427">
        <v>28</v>
      </c>
      <c r="G186" s="154">
        <v>420</v>
      </c>
      <c r="H186" s="427">
        <v>365</v>
      </c>
      <c r="I186" s="427">
        <v>0</v>
      </c>
      <c r="J186" s="427">
        <v>0</v>
      </c>
      <c r="K186" s="155">
        <v>10.1</v>
      </c>
      <c r="L186" s="421"/>
      <c r="M186" s="421"/>
      <c r="N186" s="421"/>
      <c r="O186" s="421"/>
      <c r="P186" s="421"/>
      <c r="Q186" s="421"/>
      <c r="R186" s="421"/>
      <c r="S186" s="421"/>
      <c r="T186" s="421"/>
      <c r="U186" s="421"/>
      <c r="V186" s="421"/>
      <c r="W186" s="421"/>
      <c r="X186" s="421"/>
      <c r="Y186" s="421"/>
      <c r="Z186" s="421"/>
      <c r="AA186" s="421"/>
      <c r="AB186" s="421"/>
      <c r="AC186" s="421"/>
      <c r="AD186" s="421"/>
      <c r="AE186" s="421"/>
      <c r="AF186" s="421"/>
      <c r="AG186" s="421"/>
      <c r="AH186" s="421"/>
      <c r="AI186" s="421"/>
      <c r="AJ186" s="421"/>
      <c r="AK186" s="421"/>
      <c r="AL186" s="421"/>
      <c r="AM186" s="421"/>
    </row>
    <row r="187" spans="1:39" ht="25.05" customHeight="1">
      <c r="A187" s="156">
        <v>2015</v>
      </c>
      <c r="B187" s="164" t="s">
        <v>381</v>
      </c>
      <c r="C187" s="157" t="s">
        <v>286</v>
      </c>
      <c r="D187" s="410" t="s">
        <v>326</v>
      </c>
      <c r="E187" s="157">
        <v>18.21</v>
      </c>
      <c r="F187" s="157">
        <v>9</v>
      </c>
      <c r="G187" s="156">
        <v>14</v>
      </c>
      <c r="H187" s="157">
        <v>365</v>
      </c>
      <c r="I187" s="157">
        <v>0</v>
      </c>
      <c r="J187" s="157">
        <v>0</v>
      </c>
      <c r="K187" s="158">
        <v>0.5</v>
      </c>
      <c r="L187" s="421"/>
      <c r="M187" s="421"/>
      <c r="N187" s="421"/>
      <c r="O187" s="421"/>
      <c r="P187" s="421"/>
      <c r="Q187" s="421"/>
      <c r="R187" s="421"/>
      <c r="S187" s="421"/>
      <c r="T187" s="421"/>
      <c r="U187" s="421"/>
      <c r="V187" s="421"/>
      <c r="W187" s="421"/>
      <c r="X187" s="421"/>
      <c r="Y187" s="421"/>
      <c r="Z187" s="421"/>
      <c r="AA187" s="421"/>
      <c r="AB187" s="421"/>
      <c r="AC187" s="421"/>
      <c r="AD187" s="421"/>
      <c r="AE187" s="421"/>
      <c r="AF187" s="421"/>
      <c r="AG187" s="421"/>
      <c r="AH187" s="421"/>
      <c r="AI187" s="421"/>
      <c r="AJ187" s="421"/>
      <c r="AK187" s="421"/>
      <c r="AL187" s="421"/>
      <c r="AM187" s="421"/>
    </row>
    <row r="188" spans="1:39" ht="25.05" customHeight="1">
      <c r="A188" s="151">
        <v>4010</v>
      </c>
      <c r="B188" s="163" t="s">
        <v>1274</v>
      </c>
      <c r="C188" s="152" t="s">
        <v>30</v>
      </c>
      <c r="D188" s="411" t="s">
        <v>1401</v>
      </c>
      <c r="E188" s="152">
        <v>112.4</v>
      </c>
      <c r="F188" s="152">
        <v>50</v>
      </c>
      <c r="G188" s="151">
        <v>362</v>
      </c>
      <c r="H188" s="152">
        <v>365</v>
      </c>
      <c r="I188" s="152">
        <v>3</v>
      </c>
      <c r="J188" s="152">
        <v>0.8</v>
      </c>
      <c r="K188" s="153">
        <v>3.6</v>
      </c>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row>
    <row r="189" spans="1:39" ht="25.05" customHeight="1">
      <c r="A189" s="154">
        <v>4010</v>
      </c>
      <c r="B189" s="428" t="s">
        <v>380</v>
      </c>
      <c r="C189" s="427" t="s">
        <v>30</v>
      </c>
      <c r="D189" s="430" t="s">
        <v>1400</v>
      </c>
      <c r="E189" s="427">
        <v>56.7</v>
      </c>
      <c r="F189" s="427">
        <v>24</v>
      </c>
      <c r="G189" s="154">
        <v>134</v>
      </c>
      <c r="H189" s="427">
        <v>365</v>
      </c>
      <c r="I189" s="427">
        <v>0.3</v>
      </c>
      <c r="J189" s="427">
        <v>0.5</v>
      </c>
      <c r="K189" s="155">
        <v>2.2000000000000002</v>
      </c>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row>
    <row r="190" spans="1:39" ht="25.05" customHeight="1">
      <c r="A190" s="156">
        <v>4010</v>
      </c>
      <c r="B190" s="164" t="s">
        <v>381</v>
      </c>
      <c r="C190" s="157" t="s">
        <v>30</v>
      </c>
      <c r="D190" s="410" t="s">
        <v>1399</v>
      </c>
      <c r="E190" s="157">
        <v>28.1</v>
      </c>
      <c r="F190" s="157">
        <v>10</v>
      </c>
      <c r="G190" s="156">
        <v>34</v>
      </c>
      <c r="H190" s="157">
        <v>365</v>
      </c>
      <c r="I190" s="157">
        <v>0.5</v>
      </c>
      <c r="J190" s="157">
        <v>0.5</v>
      </c>
      <c r="K190" s="158">
        <v>1.1000000000000001</v>
      </c>
      <c r="L190" s="421"/>
      <c r="M190" s="421"/>
      <c r="N190" s="421"/>
      <c r="O190" s="421"/>
      <c r="P190" s="421"/>
      <c r="Q190" s="421"/>
      <c r="R190" s="421"/>
      <c r="S190" s="421"/>
      <c r="T190" s="421"/>
      <c r="U190" s="421"/>
      <c r="V190" s="421"/>
      <c r="W190" s="421"/>
      <c r="X190" s="421"/>
      <c r="Y190" s="421"/>
      <c r="Z190" s="421"/>
      <c r="AA190" s="421"/>
      <c r="AB190" s="421"/>
      <c r="AC190" s="421"/>
      <c r="AD190" s="421"/>
      <c r="AE190" s="421"/>
      <c r="AF190" s="421"/>
      <c r="AG190" s="421"/>
      <c r="AH190" s="421"/>
      <c r="AI190" s="421"/>
      <c r="AJ190" s="421"/>
      <c r="AK190" s="421"/>
      <c r="AL190" s="421"/>
      <c r="AM190" s="421"/>
    </row>
    <row r="191" spans="1:39" ht="25.05" customHeight="1">
      <c r="A191" s="151">
        <v>2017</v>
      </c>
      <c r="B191" s="163" t="s">
        <v>1274</v>
      </c>
      <c r="C191" s="152" t="s">
        <v>19</v>
      </c>
      <c r="D191" s="411" t="s">
        <v>1398</v>
      </c>
      <c r="E191" s="152">
        <v>92.75</v>
      </c>
      <c r="F191" s="152">
        <v>55</v>
      </c>
      <c r="G191" s="151">
        <v>481.95000000000005</v>
      </c>
      <c r="H191" s="152">
        <v>365</v>
      </c>
      <c r="I191" s="152">
        <v>1.3</v>
      </c>
      <c r="J191" s="152">
        <v>0.4</v>
      </c>
      <c r="K191" s="153">
        <v>1.3</v>
      </c>
      <c r="L191" s="421"/>
      <c r="M191" s="421"/>
      <c r="N191" s="421"/>
      <c r="O191" s="421"/>
      <c r="P191" s="421"/>
      <c r="Q191" s="421"/>
      <c r="R191" s="421"/>
      <c r="S191" s="421"/>
      <c r="T191" s="421"/>
      <c r="U191" s="421"/>
      <c r="V191" s="421"/>
      <c r="W191" s="421"/>
      <c r="X191" s="421"/>
      <c r="Y191" s="421"/>
      <c r="Z191" s="421"/>
      <c r="AA191" s="421"/>
      <c r="AB191" s="421"/>
      <c r="AC191" s="421"/>
      <c r="AD191" s="421"/>
      <c r="AE191" s="421"/>
      <c r="AF191" s="421"/>
      <c r="AG191" s="421"/>
      <c r="AH191" s="421"/>
      <c r="AI191" s="421"/>
      <c r="AJ191" s="421"/>
      <c r="AK191" s="421"/>
      <c r="AL191" s="421"/>
      <c r="AM191" s="421"/>
    </row>
    <row r="192" spans="1:39" ht="25.05" customHeight="1">
      <c r="A192" s="154">
        <v>2017</v>
      </c>
      <c r="B192" s="428" t="s">
        <v>380</v>
      </c>
      <c r="C192" s="427" t="s">
        <v>19</v>
      </c>
      <c r="D192" s="430" t="s">
        <v>1397</v>
      </c>
      <c r="E192" s="427">
        <v>24.84</v>
      </c>
      <c r="F192" s="427">
        <v>14</v>
      </c>
      <c r="G192" s="154">
        <v>322.38</v>
      </c>
      <c r="H192" s="427">
        <v>365</v>
      </c>
      <c r="I192" s="427">
        <v>0</v>
      </c>
      <c r="J192" s="427">
        <v>0</v>
      </c>
      <c r="K192" s="155">
        <v>6.4</v>
      </c>
      <c r="L192" s="421"/>
      <c r="M192" s="421"/>
      <c r="N192" s="421"/>
      <c r="O192" s="421"/>
      <c r="P192" s="421"/>
      <c r="Q192" s="421"/>
      <c r="R192" s="421"/>
      <c r="S192" s="421"/>
      <c r="T192" s="421"/>
      <c r="U192" s="421"/>
      <c r="V192" s="421"/>
      <c r="W192" s="421"/>
      <c r="X192" s="421"/>
      <c r="Y192" s="421"/>
      <c r="Z192" s="421"/>
      <c r="AA192" s="421"/>
      <c r="AB192" s="421"/>
      <c r="AC192" s="421"/>
      <c r="AD192" s="421"/>
      <c r="AE192" s="421"/>
      <c r="AF192" s="421"/>
      <c r="AG192" s="421"/>
      <c r="AH192" s="421"/>
      <c r="AI192" s="421"/>
      <c r="AJ192" s="421"/>
      <c r="AK192" s="421"/>
      <c r="AL192" s="421"/>
      <c r="AM192" s="421"/>
    </row>
    <row r="193" spans="1:39" ht="25.05" customHeight="1">
      <c r="A193" s="154">
        <v>2017</v>
      </c>
      <c r="B193" s="428" t="s">
        <v>381</v>
      </c>
      <c r="C193" s="427" t="s">
        <v>19</v>
      </c>
      <c r="D193" s="430" t="s">
        <v>1396</v>
      </c>
      <c r="E193" s="427">
        <v>26.08</v>
      </c>
      <c r="F193" s="427">
        <v>17</v>
      </c>
      <c r="G193" s="154">
        <v>143.37</v>
      </c>
      <c r="H193" s="427">
        <v>365</v>
      </c>
      <c r="I193" s="427">
        <v>0.4</v>
      </c>
      <c r="J193" s="427">
        <v>0.4</v>
      </c>
      <c r="K193" s="155">
        <v>0</v>
      </c>
      <c r="L193" s="421"/>
      <c r="M193" s="421"/>
      <c r="N193" s="421"/>
      <c r="O193" s="421"/>
      <c r="P193" s="421"/>
      <c r="Q193" s="421"/>
      <c r="R193" s="421"/>
      <c r="S193" s="421"/>
      <c r="T193" s="421"/>
      <c r="U193" s="421"/>
      <c r="V193" s="421"/>
      <c r="W193" s="421"/>
      <c r="X193" s="421"/>
      <c r="Y193" s="421"/>
      <c r="Z193" s="421"/>
      <c r="AA193" s="421"/>
      <c r="AB193" s="421"/>
      <c r="AC193" s="421"/>
      <c r="AD193" s="421"/>
      <c r="AE193" s="421"/>
      <c r="AF193" s="421"/>
      <c r="AG193" s="421"/>
      <c r="AH193" s="421"/>
      <c r="AI193" s="421"/>
      <c r="AJ193" s="421"/>
      <c r="AK193" s="421"/>
      <c r="AL193" s="421"/>
      <c r="AM193" s="421"/>
    </row>
    <row r="194" spans="1:39" ht="25.05" customHeight="1">
      <c r="A194" s="156">
        <v>2017</v>
      </c>
      <c r="B194" s="164" t="s">
        <v>382</v>
      </c>
      <c r="C194" s="157" t="s">
        <v>19</v>
      </c>
      <c r="D194" s="410" t="s">
        <v>1395</v>
      </c>
      <c r="E194" s="157">
        <v>16.559999999999999</v>
      </c>
      <c r="F194" s="157">
        <v>10</v>
      </c>
      <c r="G194" s="156">
        <v>460.89000000000004</v>
      </c>
      <c r="H194" s="157">
        <v>365</v>
      </c>
      <c r="I194" s="157">
        <v>1.3</v>
      </c>
      <c r="J194" s="157">
        <v>0.4</v>
      </c>
      <c r="K194" s="158">
        <v>1.1000000000000001</v>
      </c>
      <c r="L194" s="421"/>
      <c r="M194" s="421"/>
      <c r="N194" s="421"/>
      <c r="O194" s="421"/>
      <c r="P194" s="421"/>
      <c r="Q194" s="421"/>
      <c r="R194" s="421"/>
      <c r="S194" s="421"/>
      <c r="T194" s="421"/>
      <c r="U194" s="421"/>
      <c r="V194" s="421"/>
      <c r="W194" s="421"/>
      <c r="X194" s="421"/>
      <c r="Y194" s="421"/>
      <c r="Z194" s="421"/>
      <c r="AA194" s="421"/>
      <c r="AB194" s="421"/>
      <c r="AC194" s="421"/>
      <c r="AD194" s="421"/>
      <c r="AE194" s="421"/>
      <c r="AF194" s="421"/>
      <c r="AG194" s="421"/>
      <c r="AH194" s="421"/>
      <c r="AI194" s="421"/>
      <c r="AJ194" s="421"/>
      <c r="AK194" s="421"/>
      <c r="AL194" s="421"/>
      <c r="AM194" s="421"/>
    </row>
    <row r="195" spans="1:39" ht="25.05" customHeight="1">
      <c r="A195" s="151">
        <v>4011</v>
      </c>
      <c r="B195" s="163" t="s">
        <v>1274</v>
      </c>
      <c r="C195" s="152" t="s">
        <v>1698</v>
      </c>
      <c r="D195" s="411" t="s">
        <v>334</v>
      </c>
      <c r="E195" s="152">
        <v>95.23</v>
      </c>
      <c r="F195" s="152"/>
      <c r="G195" s="151">
        <v>0</v>
      </c>
      <c r="H195" s="152">
        <v>365</v>
      </c>
      <c r="I195" s="152">
        <v>0</v>
      </c>
      <c r="J195" s="152">
        <v>0</v>
      </c>
      <c r="K195" s="153">
        <v>0</v>
      </c>
      <c r="L195" s="421"/>
      <c r="M195" s="421"/>
      <c r="N195" s="421"/>
      <c r="O195" s="421"/>
      <c r="P195" s="421"/>
      <c r="Q195" s="421"/>
      <c r="R195" s="421"/>
      <c r="S195" s="421"/>
      <c r="T195" s="421"/>
      <c r="U195" s="421"/>
      <c r="V195" s="421"/>
      <c r="W195" s="421"/>
      <c r="X195" s="421"/>
      <c r="Y195" s="421"/>
      <c r="Z195" s="421"/>
      <c r="AA195" s="421"/>
      <c r="AB195" s="421"/>
      <c r="AC195" s="421"/>
      <c r="AD195" s="421"/>
      <c r="AE195" s="421"/>
      <c r="AF195" s="421"/>
      <c r="AG195" s="421"/>
      <c r="AH195" s="421"/>
      <c r="AI195" s="421"/>
      <c r="AJ195" s="421"/>
      <c r="AK195" s="421"/>
      <c r="AL195" s="421"/>
      <c r="AM195" s="421"/>
    </row>
    <row r="196" spans="1:39" ht="25.05" customHeight="1">
      <c r="A196" s="156">
        <v>4011</v>
      </c>
      <c r="B196" s="164" t="s">
        <v>380</v>
      </c>
      <c r="C196" s="157" t="s">
        <v>1</v>
      </c>
      <c r="D196" s="410" t="s">
        <v>1300</v>
      </c>
      <c r="E196" s="157">
        <v>69.150000000000006</v>
      </c>
      <c r="F196" s="157"/>
      <c r="G196" s="156">
        <v>0</v>
      </c>
      <c r="H196" s="157">
        <v>365</v>
      </c>
      <c r="I196" s="157">
        <v>0</v>
      </c>
      <c r="J196" s="157">
        <v>0</v>
      </c>
      <c r="K196" s="158">
        <v>0</v>
      </c>
      <c r="L196" s="421"/>
      <c r="M196" s="421"/>
      <c r="N196" s="421"/>
      <c r="O196" s="421"/>
      <c r="P196" s="421"/>
      <c r="Q196" s="421"/>
      <c r="R196" s="421"/>
      <c r="S196" s="421"/>
      <c r="T196" s="421"/>
      <c r="U196" s="421"/>
      <c r="V196" s="421"/>
      <c r="W196" s="421"/>
      <c r="X196" s="421"/>
      <c r="Y196" s="421"/>
      <c r="Z196" s="421"/>
      <c r="AA196" s="421"/>
      <c r="AB196" s="421"/>
      <c r="AC196" s="421"/>
      <c r="AD196" s="421"/>
      <c r="AE196" s="421"/>
      <c r="AF196" s="421"/>
      <c r="AG196" s="421"/>
      <c r="AH196" s="421"/>
      <c r="AI196" s="421"/>
      <c r="AJ196" s="421"/>
      <c r="AK196" s="421"/>
      <c r="AL196" s="421"/>
      <c r="AM196" s="421"/>
    </row>
    <row r="197" spans="1:39" ht="25.05" customHeight="1">
      <c r="A197" s="151">
        <v>5001</v>
      </c>
      <c r="B197" s="163" t="s">
        <v>1274</v>
      </c>
      <c r="C197" s="152" t="s">
        <v>1388</v>
      </c>
      <c r="D197" s="411" t="s">
        <v>1394</v>
      </c>
      <c r="E197" s="152">
        <v>7754</v>
      </c>
      <c r="F197" s="152">
        <v>1650</v>
      </c>
      <c r="G197" s="151">
        <v>105720</v>
      </c>
      <c r="H197" s="152">
        <v>309</v>
      </c>
      <c r="I197" s="152">
        <v>45</v>
      </c>
      <c r="J197" s="152">
        <v>51.8</v>
      </c>
      <c r="K197" s="153">
        <v>33.700000000000003</v>
      </c>
      <c r="L197" s="421"/>
      <c r="M197" s="421"/>
      <c r="N197" s="421"/>
      <c r="O197" s="421"/>
      <c r="P197" s="421"/>
      <c r="Q197" s="421"/>
      <c r="R197" s="421"/>
      <c r="S197" s="421"/>
      <c r="T197" s="421"/>
      <c r="U197" s="421"/>
      <c r="V197" s="421"/>
      <c r="W197" s="421"/>
      <c r="X197" s="421"/>
      <c r="Y197" s="421"/>
      <c r="Z197" s="421"/>
      <c r="AA197" s="421"/>
      <c r="AB197" s="421"/>
      <c r="AC197" s="421"/>
      <c r="AD197" s="421"/>
      <c r="AE197" s="421"/>
      <c r="AF197" s="421"/>
      <c r="AG197" s="421"/>
      <c r="AH197" s="421"/>
      <c r="AI197" s="421"/>
      <c r="AJ197" s="421"/>
      <c r="AK197" s="421"/>
      <c r="AL197" s="421"/>
      <c r="AM197" s="421"/>
    </row>
    <row r="198" spans="1:39" ht="25.05" customHeight="1">
      <c r="A198" s="154">
        <v>5001</v>
      </c>
      <c r="B198" s="428" t="s">
        <v>380</v>
      </c>
      <c r="C198" s="427" t="s">
        <v>1388</v>
      </c>
      <c r="D198" s="430" t="s">
        <v>1393</v>
      </c>
      <c r="E198" s="427">
        <v>1851</v>
      </c>
      <c r="F198" s="427">
        <v>372</v>
      </c>
      <c r="G198" s="154">
        <v>28525</v>
      </c>
      <c r="H198" s="427">
        <v>309</v>
      </c>
      <c r="I198" s="427">
        <v>43.7</v>
      </c>
      <c r="J198" s="427">
        <v>52.4</v>
      </c>
      <c r="K198" s="155">
        <v>22</v>
      </c>
      <c r="L198" s="421"/>
      <c r="M198" s="421"/>
      <c r="N198" s="421"/>
      <c r="O198" s="421"/>
      <c r="P198" s="421"/>
      <c r="Q198" s="421"/>
      <c r="R198" s="421"/>
      <c r="S198" s="421"/>
      <c r="T198" s="421"/>
      <c r="U198" s="421"/>
      <c r="V198" s="421"/>
      <c r="W198" s="421"/>
      <c r="X198" s="421"/>
      <c r="Y198" s="421"/>
      <c r="Z198" s="421"/>
      <c r="AA198" s="421"/>
      <c r="AB198" s="421"/>
      <c r="AC198" s="421"/>
      <c r="AD198" s="421"/>
      <c r="AE198" s="421"/>
      <c r="AF198" s="421"/>
      <c r="AG198" s="421"/>
      <c r="AH198" s="421"/>
      <c r="AI198" s="421"/>
      <c r="AJ198" s="421"/>
      <c r="AK198" s="421"/>
      <c r="AL198" s="421"/>
      <c r="AM198" s="421"/>
    </row>
    <row r="199" spans="1:39" ht="25.05" customHeight="1">
      <c r="A199" s="154">
        <v>5001</v>
      </c>
      <c r="B199" s="428" t="s">
        <v>381</v>
      </c>
      <c r="C199" s="427" t="s">
        <v>1388</v>
      </c>
      <c r="D199" s="430" t="s">
        <v>1392</v>
      </c>
      <c r="E199" s="427">
        <v>250</v>
      </c>
      <c r="F199" s="427">
        <v>300</v>
      </c>
      <c r="G199" s="154">
        <v>9834</v>
      </c>
      <c r="H199" s="427">
        <v>309</v>
      </c>
      <c r="I199" s="427">
        <v>25.2</v>
      </c>
      <c r="J199" s="427">
        <v>31.1</v>
      </c>
      <c r="K199" s="155">
        <v>15.9</v>
      </c>
      <c r="L199" s="421"/>
      <c r="M199" s="421"/>
      <c r="N199" s="421"/>
      <c r="O199" s="421"/>
      <c r="P199" s="421"/>
      <c r="Q199" s="421"/>
      <c r="R199" s="421"/>
      <c r="S199" s="421"/>
      <c r="T199" s="421"/>
      <c r="U199" s="421"/>
      <c r="V199" s="421"/>
      <c r="W199" s="421"/>
      <c r="X199" s="421"/>
      <c r="Y199" s="421"/>
      <c r="Z199" s="421"/>
      <c r="AA199" s="421"/>
      <c r="AB199" s="421"/>
      <c r="AC199" s="421"/>
      <c r="AD199" s="421"/>
      <c r="AE199" s="421"/>
      <c r="AF199" s="421"/>
      <c r="AG199" s="421"/>
      <c r="AH199" s="421"/>
      <c r="AI199" s="421"/>
      <c r="AJ199" s="421"/>
      <c r="AK199" s="421"/>
      <c r="AL199" s="421"/>
      <c r="AM199" s="421"/>
    </row>
    <row r="200" spans="1:39" ht="25.05" customHeight="1">
      <c r="A200" s="154">
        <v>5001</v>
      </c>
      <c r="B200" s="428" t="s">
        <v>382</v>
      </c>
      <c r="C200" s="427" t="s">
        <v>1388</v>
      </c>
      <c r="D200" s="430" t="s">
        <v>1391</v>
      </c>
      <c r="E200" s="427">
        <v>52</v>
      </c>
      <c r="F200" s="427"/>
      <c r="G200" s="154">
        <v>3095</v>
      </c>
      <c r="H200" s="427">
        <v>309</v>
      </c>
      <c r="I200" s="427">
        <v>40.5</v>
      </c>
      <c r="J200" s="427">
        <v>66.7</v>
      </c>
      <c r="K200" s="155">
        <v>32.700000000000003</v>
      </c>
      <c r="L200" s="421"/>
      <c r="M200" s="421"/>
      <c r="N200" s="421"/>
      <c r="O200" s="421"/>
      <c r="P200" s="421"/>
      <c r="Q200" s="421"/>
      <c r="R200" s="421"/>
      <c r="S200" s="421"/>
      <c r="T200" s="421"/>
      <c r="U200" s="421"/>
      <c r="V200" s="421"/>
      <c r="W200" s="421"/>
      <c r="X200" s="421"/>
      <c r="Y200" s="421"/>
      <c r="Z200" s="421"/>
      <c r="AA200" s="421"/>
      <c r="AB200" s="421"/>
      <c r="AC200" s="421"/>
      <c r="AD200" s="421"/>
      <c r="AE200" s="421"/>
      <c r="AF200" s="421"/>
      <c r="AG200" s="421"/>
      <c r="AH200" s="421"/>
      <c r="AI200" s="421"/>
      <c r="AJ200" s="421"/>
      <c r="AK200" s="421"/>
      <c r="AL200" s="421"/>
      <c r="AM200" s="421"/>
    </row>
    <row r="201" spans="1:39" ht="25.05" customHeight="1">
      <c r="A201" s="154">
        <v>5001</v>
      </c>
      <c r="B201" s="428" t="s">
        <v>383</v>
      </c>
      <c r="C201" s="427" t="s">
        <v>1388</v>
      </c>
      <c r="D201" s="430" t="s">
        <v>344</v>
      </c>
      <c r="E201" s="427">
        <v>24</v>
      </c>
      <c r="F201" s="427"/>
      <c r="G201" s="154">
        <v>2081</v>
      </c>
      <c r="H201" s="427">
        <v>309</v>
      </c>
      <c r="I201" s="427">
        <v>59.9</v>
      </c>
      <c r="J201" s="427">
        <v>76.400000000000006</v>
      </c>
      <c r="K201" s="155">
        <v>60.5</v>
      </c>
      <c r="L201" s="421"/>
      <c r="M201" s="421"/>
      <c r="N201" s="421"/>
      <c r="O201" s="421"/>
      <c r="P201" s="421"/>
      <c r="Q201" s="421"/>
      <c r="R201" s="421"/>
      <c r="S201" s="421"/>
      <c r="T201" s="421"/>
      <c r="U201" s="421"/>
      <c r="V201" s="421"/>
      <c r="W201" s="421"/>
      <c r="X201" s="421"/>
      <c r="Y201" s="421"/>
      <c r="Z201" s="421"/>
      <c r="AA201" s="421"/>
      <c r="AB201" s="421"/>
      <c r="AC201" s="421"/>
      <c r="AD201" s="421"/>
      <c r="AE201" s="421"/>
      <c r="AF201" s="421"/>
      <c r="AG201" s="421"/>
      <c r="AH201" s="421"/>
      <c r="AI201" s="421"/>
      <c r="AJ201" s="421"/>
      <c r="AK201" s="421"/>
      <c r="AL201" s="421"/>
      <c r="AM201" s="421"/>
    </row>
    <row r="202" spans="1:39" ht="25.05" customHeight="1">
      <c r="A202" s="154">
        <v>5001</v>
      </c>
      <c r="B202" s="428" t="s">
        <v>384</v>
      </c>
      <c r="C202" s="427" t="s">
        <v>1388</v>
      </c>
      <c r="D202" s="430" t="s">
        <v>345</v>
      </c>
      <c r="E202" s="427">
        <v>24</v>
      </c>
      <c r="F202" s="427"/>
      <c r="G202" s="154">
        <v>2046</v>
      </c>
      <c r="H202" s="427">
        <v>309</v>
      </c>
      <c r="I202" s="427">
        <v>58.3</v>
      </c>
      <c r="J202" s="427">
        <v>73.5</v>
      </c>
      <c r="K202" s="155">
        <v>67</v>
      </c>
      <c r="L202" s="421"/>
      <c r="M202" s="421"/>
      <c r="N202" s="421"/>
      <c r="O202" s="421"/>
      <c r="P202" s="421"/>
      <c r="Q202" s="421"/>
      <c r="R202" s="421"/>
      <c r="S202" s="421"/>
      <c r="T202" s="421"/>
      <c r="U202" s="421"/>
      <c r="V202" s="421"/>
      <c r="W202" s="421"/>
      <c r="X202" s="421"/>
      <c r="Y202" s="421"/>
      <c r="Z202" s="421"/>
      <c r="AA202" s="421"/>
      <c r="AB202" s="421"/>
      <c r="AC202" s="421"/>
      <c r="AD202" s="421"/>
      <c r="AE202" s="421"/>
      <c r="AF202" s="421"/>
      <c r="AG202" s="421"/>
      <c r="AH202" s="421"/>
      <c r="AI202" s="421"/>
      <c r="AJ202" s="421"/>
      <c r="AK202" s="421"/>
      <c r="AL202" s="421"/>
      <c r="AM202" s="421"/>
    </row>
    <row r="203" spans="1:39" ht="25.05" customHeight="1">
      <c r="A203" s="154">
        <v>5001</v>
      </c>
      <c r="B203" s="428" t="s">
        <v>385</v>
      </c>
      <c r="C203" s="427" t="s">
        <v>1388</v>
      </c>
      <c r="D203" s="430" t="s">
        <v>346</v>
      </c>
      <c r="E203" s="427">
        <v>24</v>
      </c>
      <c r="F203" s="427"/>
      <c r="G203" s="154">
        <v>1722</v>
      </c>
      <c r="H203" s="427">
        <v>309</v>
      </c>
      <c r="I203" s="427">
        <v>47.2</v>
      </c>
      <c r="J203" s="427">
        <v>61.2</v>
      </c>
      <c r="K203" s="155">
        <v>78.3</v>
      </c>
      <c r="L203" s="421"/>
      <c r="M203" s="421"/>
      <c r="N203" s="421"/>
      <c r="O203" s="421"/>
      <c r="P203" s="421"/>
      <c r="Q203" s="421"/>
      <c r="R203" s="421"/>
      <c r="S203" s="421"/>
      <c r="T203" s="421"/>
      <c r="U203" s="421"/>
      <c r="V203" s="421"/>
      <c r="W203" s="421"/>
      <c r="X203" s="421"/>
      <c r="Y203" s="421"/>
      <c r="Z203" s="421"/>
      <c r="AA203" s="421"/>
      <c r="AB203" s="421"/>
      <c r="AC203" s="421"/>
      <c r="AD203" s="421"/>
      <c r="AE203" s="421"/>
      <c r="AF203" s="421"/>
      <c r="AG203" s="421"/>
      <c r="AH203" s="421"/>
      <c r="AI203" s="421"/>
      <c r="AJ203" s="421"/>
      <c r="AK203" s="421"/>
      <c r="AL203" s="421"/>
      <c r="AM203" s="421"/>
    </row>
    <row r="204" spans="1:39" ht="25.05" customHeight="1">
      <c r="A204" s="154">
        <v>5001</v>
      </c>
      <c r="B204" s="428" t="s">
        <v>386</v>
      </c>
      <c r="C204" s="427" t="s">
        <v>1388</v>
      </c>
      <c r="D204" s="430" t="s">
        <v>347</v>
      </c>
      <c r="E204" s="427">
        <v>24</v>
      </c>
      <c r="F204" s="427"/>
      <c r="G204" s="154">
        <v>1319</v>
      </c>
      <c r="H204" s="427">
        <v>309</v>
      </c>
      <c r="I204" s="427">
        <v>34.299999999999997</v>
      </c>
      <c r="J204" s="427">
        <v>46.3</v>
      </c>
      <c r="K204" s="155">
        <v>66</v>
      </c>
      <c r="L204" s="421"/>
      <c r="M204" s="421"/>
      <c r="N204" s="421"/>
      <c r="O204" s="421"/>
      <c r="P204" s="421"/>
      <c r="Q204" s="421"/>
      <c r="R204" s="421"/>
      <c r="S204" s="421"/>
      <c r="T204" s="421"/>
      <c r="U204" s="421"/>
      <c r="V204" s="421"/>
      <c r="W204" s="421"/>
      <c r="X204" s="421"/>
      <c r="Y204" s="421"/>
      <c r="Z204" s="421"/>
      <c r="AA204" s="421"/>
      <c r="AB204" s="421"/>
      <c r="AC204" s="421"/>
      <c r="AD204" s="421"/>
      <c r="AE204" s="421"/>
      <c r="AF204" s="421"/>
      <c r="AG204" s="421"/>
      <c r="AH204" s="421"/>
      <c r="AI204" s="421"/>
      <c r="AJ204" s="421"/>
      <c r="AK204" s="421"/>
      <c r="AL204" s="421"/>
      <c r="AM204" s="421"/>
    </row>
    <row r="205" spans="1:39" ht="25.05" customHeight="1">
      <c r="A205" s="154">
        <v>5001</v>
      </c>
      <c r="B205" s="428" t="s">
        <v>387</v>
      </c>
      <c r="C205" s="427" t="s">
        <v>1388</v>
      </c>
      <c r="D205" s="430" t="s">
        <v>1390</v>
      </c>
      <c r="E205" s="427">
        <v>159</v>
      </c>
      <c r="F205" s="427"/>
      <c r="G205" s="154">
        <v>15598</v>
      </c>
      <c r="H205" s="427">
        <v>309</v>
      </c>
      <c r="I205" s="427">
        <v>46.3</v>
      </c>
      <c r="J205" s="427">
        <v>57.9</v>
      </c>
      <c r="K205" s="155">
        <v>31.4</v>
      </c>
      <c r="L205" s="421"/>
      <c r="M205" s="421"/>
      <c r="N205" s="421"/>
      <c r="O205" s="421"/>
      <c r="P205" s="421"/>
      <c r="Q205" s="421"/>
      <c r="R205" s="421"/>
      <c r="S205" s="421"/>
      <c r="T205" s="421"/>
      <c r="U205" s="421"/>
      <c r="V205" s="421"/>
      <c r="W205" s="421"/>
      <c r="X205" s="421"/>
      <c r="Y205" s="421"/>
      <c r="Z205" s="421"/>
      <c r="AA205" s="421"/>
      <c r="AB205" s="421"/>
      <c r="AC205" s="421"/>
      <c r="AD205" s="421"/>
      <c r="AE205" s="421"/>
      <c r="AF205" s="421"/>
      <c r="AG205" s="421"/>
      <c r="AH205" s="421"/>
      <c r="AI205" s="421"/>
      <c r="AJ205" s="421"/>
      <c r="AK205" s="421"/>
      <c r="AL205" s="421"/>
      <c r="AM205" s="421"/>
    </row>
    <row r="206" spans="1:39" ht="25.05" customHeight="1">
      <c r="A206" s="154">
        <v>5001</v>
      </c>
      <c r="B206" s="428" t="s">
        <v>388</v>
      </c>
      <c r="C206" s="427" t="s">
        <v>1388</v>
      </c>
      <c r="D206" s="430" t="s">
        <v>330</v>
      </c>
      <c r="E206" s="427">
        <v>44</v>
      </c>
      <c r="F206" s="427">
        <v>18</v>
      </c>
      <c r="G206" s="154">
        <v>2794</v>
      </c>
      <c r="H206" s="427">
        <v>309</v>
      </c>
      <c r="I206" s="427">
        <v>50.8</v>
      </c>
      <c r="J206" s="427">
        <v>58.3</v>
      </c>
      <c r="K206" s="155">
        <v>28.5</v>
      </c>
      <c r="L206" s="421"/>
      <c r="M206" s="421"/>
      <c r="N206" s="421"/>
      <c r="O206" s="421"/>
      <c r="P206" s="421"/>
      <c r="Q206" s="421"/>
      <c r="R206" s="421"/>
      <c r="S206" s="421"/>
      <c r="T206" s="421"/>
      <c r="U206" s="421"/>
      <c r="V206" s="421"/>
      <c r="W206" s="421"/>
      <c r="X206" s="421"/>
      <c r="Y206" s="421"/>
      <c r="Z206" s="421"/>
      <c r="AA206" s="421"/>
      <c r="AB206" s="421"/>
      <c r="AC206" s="421"/>
      <c r="AD206" s="421"/>
      <c r="AE206" s="421"/>
      <c r="AF206" s="421"/>
      <c r="AG206" s="421"/>
      <c r="AH206" s="421"/>
      <c r="AI206" s="421"/>
      <c r="AJ206" s="421"/>
      <c r="AK206" s="421"/>
      <c r="AL206" s="421"/>
      <c r="AM206" s="421"/>
    </row>
    <row r="207" spans="1:39" ht="25.05" customHeight="1">
      <c r="A207" s="154">
        <v>5001</v>
      </c>
      <c r="B207" s="428" t="s">
        <v>393</v>
      </c>
      <c r="C207" s="427" t="s">
        <v>1388</v>
      </c>
      <c r="D207" s="430" t="s">
        <v>1389</v>
      </c>
      <c r="E207" s="427">
        <v>35</v>
      </c>
      <c r="F207" s="427"/>
      <c r="G207" s="154">
        <v>765</v>
      </c>
      <c r="H207" s="427">
        <v>309</v>
      </c>
      <c r="I207" s="427">
        <v>19.7</v>
      </c>
      <c r="J207" s="427">
        <v>19.7</v>
      </c>
      <c r="K207" s="155">
        <v>16.8</v>
      </c>
      <c r="L207" s="421"/>
      <c r="M207" s="421"/>
      <c r="N207" s="421"/>
      <c r="O207" s="421"/>
      <c r="P207" s="421"/>
      <c r="Q207" s="421"/>
      <c r="R207" s="421"/>
      <c r="S207" s="421"/>
      <c r="T207" s="421"/>
      <c r="U207" s="421"/>
      <c r="V207" s="421"/>
      <c r="W207" s="421"/>
      <c r="X207" s="421"/>
      <c r="Y207" s="421"/>
      <c r="Z207" s="421"/>
      <c r="AA207" s="421"/>
      <c r="AB207" s="421"/>
      <c r="AC207" s="421"/>
      <c r="AD207" s="421"/>
      <c r="AE207" s="421"/>
      <c r="AF207" s="421"/>
      <c r="AG207" s="421"/>
      <c r="AH207" s="421"/>
      <c r="AI207" s="421"/>
      <c r="AJ207" s="421"/>
      <c r="AK207" s="421"/>
      <c r="AL207" s="421"/>
      <c r="AM207" s="421"/>
    </row>
    <row r="208" spans="1:39" ht="25.05" customHeight="1">
      <c r="A208" s="151">
        <v>5003</v>
      </c>
      <c r="B208" s="163" t="s">
        <v>1274</v>
      </c>
      <c r="C208" s="152" t="s">
        <v>49</v>
      </c>
      <c r="D208" s="411" t="s">
        <v>349</v>
      </c>
      <c r="E208" s="152">
        <v>1455</v>
      </c>
      <c r="F208" s="152">
        <v>808</v>
      </c>
      <c r="G208" s="151">
        <v>26035</v>
      </c>
      <c r="H208" s="152">
        <v>288</v>
      </c>
      <c r="I208" s="152">
        <v>26.7</v>
      </c>
      <c r="J208" s="152">
        <v>29.2</v>
      </c>
      <c r="K208" s="153">
        <v>16.3</v>
      </c>
      <c r="L208" s="421"/>
      <c r="M208" s="421"/>
      <c r="N208" s="421"/>
      <c r="O208" s="421"/>
      <c r="P208" s="421"/>
      <c r="Q208" s="421"/>
      <c r="R208" s="421"/>
      <c r="S208" s="421"/>
      <c r="T208" s="421"/>
      <c r="U208" s="421"/>
      <c r="V208" s="421"/>
      <c r="W208" s="421"/>
      <c r="X208" s="421"/>
      <c r="Y208" s="421"/>
      <c r="Z208" s="421"/>
      <c r="AA208" s="421"/>
      <c r="AB208" s="421"/>
      <c r="AC208" s="421"/>
      <c r="AD208" s="421"/>
      <c r="AE208" s="421"/>
      <c r="AF208" s="421"/>
      <c r="AG208" s="421"/>
      <c r="AH208" s="421"/>
      <c r="AI208" s="421"/>
      <c r="AJ208" s="421"/>
      <c r="AK208" s="421"/>
      <c r="AL208" s="421"/>
      <c r="AM208" s="421"/>
    </row>
    <row r="209" spans="1:39" ht="25.05" customHeight="1">
      <c r="A209" s="154">
        <v>5003</v>
      </c>
      <c r="B209" s="428" t="s">
        <v>380</v>
      </c>
      <c r="C209" s="427" t="s">
        <v>49</v>
      </c>
      <c r="D209" s="430" t="s">
        <v>1387</v>
      </c>
      <c r="E209" s="427">
        <v>306</v>
      </c>
      <c r="F209" s="427">
        <v>306</v>
      </c>
      <c r="G209" s="154">
        <v>14681</v>
      </c>
      <c r="H209" s="427">
        <v>288</v>
      </c>
      <c r="I209" s="427">
        <v>28.8</v>
      </c>
      <c r="J209" s="427">
        <v>36.5</v>
      </c>
      <c r="K209" s="155">
        <v>18.8</v>
      </c>
      <c r="L209" s="421"/>
      <c r="M209" s="421"/>
      <c r="N209" s="421"/>
      <c r="O209" s="421"/>
      <c r="P209" s="421"/>
      <c r="Q209" s="421"/>
      <c r="R209" s="421"/>
      <c r="S209" s="421"/>
      <c r="T209" s="421"/>
      <c r="U209" s="421"/>
      <c r="V209" s="421"/>
      <c r="W209" s="421"/>
      <c r="X209" s="421"/>
      <c r="Y209" s="421"/>
      <c r="Z209" s="421"/>
      <c r="AA209" s="421"/>
      <c r="AB209" s="421"/>
      <c r="AC209" s="421"/>
      <c r="AD209" s="421"/>
      <c r="AE209" s="421"/>
      <c r="AF209" s="421"/>
      <c r="AG209" s="421"/>
      <c r="AH209" s="421"/>
      <c r="AI209" s="421"/>
      <c r="AJ209" s="421"/>
      <c r="AK209" s="421"/>
      <c r="AL209" s="421"/>
      <c r="AM209" s="421"/>
    </row>
    <row r="210" spans="1:39" ht="25.05" customHeight="1">
      <c r="A210" s="154">
        <v>5003</v>
      </c>
      <c r="B210" s="428" t="s">
        <v>381</v>
      </c>
      <c r="C210" s="427" t="s">
        <v>49</v>
      </c>
      <c r="D210" s="430" t="s">
        <v>1386</v>
      </c>
      <c r="E210" s="427">
        <v>128</v>
      </c>
      <c r="F210" s="427">
        <v>90</v>
      </c>
      <c r="G210" s="154">
        <v>5400</v>
      </c>
      <c r="H210" s="427">
        <v>288</v>
      </c>
      <c r="I210" s="427">
        <v>26.4</v>
      </c>
      <c r="J210" s="427">
        <v>25.7</v>
      </c>
      <c r="K210" s="155">
        <v>12.8</v>
      </c>
      <c r="L210" s="421"/>
      <c r="M210" s="421"/>
      <c r="N210" s="421"/>
      <c r="O210" s="421"/>
      <c r="P210" s="421"/>
      <c r="Q210" s="421"/>
      <c r="R210" s="421"/>
      <c r="S210" s="421"/>
      <c r="T210" s="421"/>
      <c r="U210" s="421"/>
      <c r="V210" s="421"/>
      <c r="W210" s="421"/>
      <c r="X210" s="421"/>
      <c r="Y210" s="421"/>
      <c r="Z210" s="421"/>
      <c r="AA210" s="421"/>
      <c r="AB210" s="421"/>
      <c r="AC210" s="421"/>
      <c r="AD210" s="421"/>
      <c r="AE210" s="421"/>
      <c r="AF210" s="421"/>
      <c r="AG210" s="421"/>
      <c r="AH210" s="421"/>
      <c r="AI210" s="421"/>
      <c r="AJ210" s="421"/>
      <c r="AK210" s="421"/>
      <c r="AL210" s="421"/>
      <c r="AM210" s="421"/>
    </row>
    <row r="211" spans="1:39" ht="25.05" customHeight="1">
      <c r="A211" s="154">
        <v>5003</v>
      </c>
      <c r="B211" s="428" t="s">
        <v>382</v>
      </c>
      <c r="C211" s="427" t="s">
        <v>49</v>
      </c>
      <c r="D211" s="430" t="s">
        <v>1385</v>
      </c>
      <c r="E211" s="427">
        <v>86</v>
      </c>
      <c r="F211" s="427">
        <v>40</v>
      </c>
      <c r="G211" s="154">
        <v>1002</v>
      </c>
      <c r="H211" s="427">
        <v>288</v>
      </c>
      <c r="I211" s="427">
        <v>9.6999999999999993</v>
      </c>
      <c r="J211" s="427">
        <v>19.8</v>
      </c>
      <c r="K211" s="155">
        <v>5.6</v>
      </c>
      <c r="L211" s="421"/>
      <c r="M211" s="421"/>
      <c r="N211" s="421"/>
      <c r="O211" s="421"/>
      <c r="P211" s="421"/>
      <c r="Q211" s="421"/>
      <c r="R211" s="421"/>
      <c r="S211" s="421"/>
      <c r="T211" s="421"/>
      <c r="U211" s="421"/>
      <c r="V211" s="421"/>
      <c r="W211" s="421"/>
      <c r="X211" s="421"/>
      <c r="Y211" s="421"/>
      <c r="Z211" s="421"/>
      <c r="AA211" s="421"/>
      <c r="AB211" s="421"/>
      <c r="AC211" s="421"/>
      <c r="AD211" s="421"/>
      <c r="AE211" s="421"/>
      <c r="AF211" s="421"/>
      <c r="AG211" s="421"/>
      <c r="AH211" s="421"/>
      <c r="AI211" s="421"/>
      <c r="AJ211" s="421"/>
      <c r="AK211" s="421"/>
      <c r="AL211" s="421"/>
      <c r="AM211" s="421"/>
    </row>
    <row r="212" spans="1:39" ht="25.05" customHeight="1">
      <c r="A212" s="154">
        <v>5003</v>
      </c>
      <c r="B212" s="428" t="s">
        <v>383</v>
      </c>
      <c r="C212" s="427" t="s">
        <v>49</v>
      </c>
      <c r="D212" s="430" t="s">
        <v>1384</v>
      </c>
      <c r="E212" s="427">
        <v>44</v>
      </c>
      <c r="F212" s="427">
        <v>10</v>
      </c>
      <c r="G212" s="154">
        <v>669</v>
      </c>
      <c r="H212" s="427">
        <v>288</v>
      </c>
      <c r="I212" s="427">
        <v>18.100000000000001</v>
      </c>
      <c r="J212" s="427">
        <v>22.6</v>
      </c>
      <c r="K212" s="155">
        <v>4.2</v>
      </c>
      <c r="L212" s="421"/>
      <c r="M212" s="421"/>
      <c r="N212" s="421"/>
      <c r="O212" s="421"/>
      <c r="P212" s="421"/>
      <c r="Q212" s="421"/>
      <c r="R212" s="421"/>
      <c r="S212" s="421"/>
      <c r="T212" s="421"/>
      <c r="U212" s="421"/>
      <c r="V212" s="421"/>
      <c r="W212" s="421"/>
      <c r="X212" s="421"/>
      <c r="Y212" s="421"/>
      <c r="Z212" s="421"/>
      <c r="AA212" s="421"/>
      <c r="AB212" s="421"/>
      <c r="AC212" s="421"/>
      <c r="AD212" s="421"/>
      <c r="AE212" s="421"/>
      <c r="AF212" s="421"/>
      <c r="AG212" s="421"/>
      <c r="AH212" s="421"/>
      <c r="AI212" s="421"/>
      <c r="AJ212" s="421"/>
      <c r="AK212" s="421"/>
      <c r="AL212" s="421"/>
      <c r="AM212" s="421"/>
    </row>
    <row r="213" spans="1:39" ht="25.05" customHeight="1">
      <c r="A213" s="154">
        <v>5003</v>
      </c>
      <c r="B213" s="428" t="s">
        <v>384</v>
      </c>
      <c r="C213" s="427" t="s">
        <v>49</v>
      </c>
      <c r="D213" s="430" t="s">
        <v>1383</v>
      </c>
      <c r="E213" s="427">
        <v>93</v>
      </c>
      <c r="F213" s="427"/>
      <c r="G213" s="154">
        <v>678</v>
      </c>
      <c r="H213" s="427">
        <v>288</v>
      </c>
      <c r="I213" s="427">
        <v>13.5</v>
      </c>
      <c r="J213" s="427">
        <v>13.5</v>
      </c>
      <c r="K213" s="155">
        <v>1.7</v>
      </c>
      <c r="L213" s="421"/>
      <c r="M213" s="421"/>
      <c r="N213" s="421"/>
      <c r="O213" s="421"/>
      <c r="P213" s="421"/>
      <c r="Q213" s="421"/>
      <c r="R213" s="421"/>
      <c r="S213" s="421"/>
      <c r="T213" s="421"/>
      <c r="U213" s="421"/>
      <c r="V213" s="421"/>
      <c r="W213" s="421"/>
      <c r="X213" s="421"/>
      <c r="Y213" s="421"/>
      <c r="Z213" s="421"/>
      <c r="AA213" s="421"/>
      <c r="AB213" s="421"/>
      <c r="AC213" s="421"/>
      <c r="AD213" s="421"/>
      <c r="AE213" s="421"/>
      <c r="AF213" s="421"/>
      <c r="AG213" s="421"/>
      <c r="AH213" s="421"/>
      <c r="AI213" s="421"/>
      <c r="AJ213" s="421"/>
      <c r="AK213" s="421"/>
      <c r="AL213" s="421"/>
      <c r="AM213" s="421"/>
    </row>
    <row r="214" spans="1:39" ht="25.05" customHeight="1">
      <c r="A214" s="154">
        <v>5003</v>
      </c>
      <c r="B214" s="428" t="s">
        <v>385</v>
      </c>
      <c r="C214" s="427" t="s">
        <v>49</v>
      </c>
      <c r="D214" s="430" t="s">
        <v>1375</v>
      </c>
      <c r="E214" s="427">
        <v>96</v>
      </c>
      <c r="F214" s="427"/>
      <c r="G214" s="154">
        <v>3494</v>
      </c>
      <c r="H214" s="427">
        <v>288</v>
      </c>
      <c r="I214" s="427">
        <v>12.8</v>
      </c>
      <c r="J214" s="427">
        <v>15.3</v>
      </c>
      <c r="K214" s="155">
        <v>8</v>
      </c>
      <c r="L214" s="421"/>
      <c r="M214" s="421"/>
      <c r="N214" s="421"/>
      <c r="O214" s="421"/>
      <c r="P214" s="421"/>
      <c r="Q214" s="421"/>
      <c r="R214" s="421"/>
      <c r="S214" s="421"/>
      <c r="T214" s="421"/>
      <c r="U214" s="421"/>
      <c r="V214" s="421"/>
      <c r="W214" s="421"/>
      <c r="X214" s="421"/>
      <c r="Y214" s="421"/>
      <c r="Z214" s="421"/>
      <c r="AA214" s="421"/>
      <c r="AB214" s="421"/>
      <c r="AC214" s="421"/>
      <c r="AD214" s="421"/>
      <c r="AE214" s="421"/>
      <c r="AF214" s="421"/>
      <c r="AG214" s="421"/>
      <c r="AH214" s="421"/>
      <c r="AI214" s="421"/>
      <c r="AJ214" s="421"/>
      <c r="AK214" s="421"/>
      <c r="AL214" s="421"/>
      <c r="AM214" s="421"/>
    </row>
    <row r="215" spans="1:39" ht="25.05" customHeight="1">
      <c r="A215" s="154">
        <v>5003</v>
      </c>
      <c r="B215" s="428" t="s">
        <v>386</v>
      </c>
      <c r="C215" s="427" t="s">
        <v>49</v>
      </c>
      <c r="D215" s="430" t="s">
        <v>1382</v>
      </c>
      <c r="E215" s="427">
        <v>54</v>
      </c>
      <c r="F215" s="427">
        <v>20</v>
      </c>
      <c r="G215" s="154">
        <v>1276</v>
      </c>
      <c r="H215" s="427">
        <v>288</v>
      </c>
      <c r="I215" s="427">
        <v>24.3</v>
      </c>
      <c r="J215" s="427">
        <v>26</v>
      </c>
      <c r="K215" s="155">
        <v>8.6999999999999993</v>
      </c>
      <c r="L215" s="421"/>
      <c r="M215" s="421"/>
      <c r="N215" s="421"/>
      <c r="O215" s="421"/>
      <c r="P215" s="421"/>
      <c r="Q215" s="421"/>
      <c r="R215" s="421"/>
      <c r="S215" s="421"/>
      <c r="T215" s="421"/>
      <c r="U215" s="421"/>
      <c r="V215" s="421"/>
      <c r="W215" s="421"/>
      <c r="X215" s="421"/>
      <c r="Y215" s="421"/>
      <c r="Z215" s="421"/>
      <c r="AA215" s="421"/>
      <c r="AB215" s="421"/>
      <c r="AC215" s="421"/>
      <c r="AD215" s="421"/>
      <c r="AE215" s="421"/>
      <c r="AF215" s="421"/>
      <c r="AG215" s="421"/>
      <c r="AH215" s="421"/>
      <c r="AI215" s="421"/>
      <c r="AJ215" s="421"/>
      <c r="AK215" s="421"/>
      <c r="AL215" s="421"/>
      <c r="AM215" s="421"/>
    </row>
    <row r="216" spans="1:39" ht="25.05" customHeight="1">
      <c r="A216" s="154">
        <v>5003</v>
      </c>
      <c r="B216" s="428" t="s">
        <v>387</v>
      </c>
      <c r="C216" s="427" t="s">
        <v>49</v>
      </c>
      <c r="D216" s="430" t="s">
        <v>1381</v>
      </c>
      <c r="E216" s="427">
        <v>15</v>
      </c>
      <c r="F216" s="427">
        <v>4</v>
      </c>
      <c r="G216" s="394"/>
      <c r="H216" s="427">
        <v>288</v>
      </c>
      <c r="I216" s="427">
        <v>11.5</v>
      </c>
      <c r="J216" s="427">
        <v>11.5</v>
      </c>
      <c r="K216" s="155">
        <v>4.9000000000000004</v>
      </c>
      <c r="L216" s="421"/>
      <c r="M216" s="421"/>
      <c r="N216" s="421"/>
      <c r="O216" s="421"/>
      <c r="P216" s="421"/>
      <c r="Q216" s="421"/>
      <c r="R216" s="421"/>
      <c r="S216" s="421"/>
      <c r="T216" s="421"/>
      <c r="U216" s="421"/>
      <c r="V216" s="421"/>
      <c r="W216" s="421"/>
      <c r="X216" s="421"/>
      <c r="Y216" s="421"/>
      <c r="Z216" s="421"/>
      <c r="AA216" s="421"/>
      <c r="AB216" s="421"/>
      <c r="AC216" s="421"/>
      <c r="AD216" s="421"/>
      <c r="AE216" s="421"/>
      <c r="AF216" s="421"/>
      <c r="AG216" s="421"/>
      <c r="AH216" s="421"/>
      <c r="AI216" s="421"/>
      <c r="AJ216" s="421"/>
      <c r="AK216" s="421"/>
      <c r="AL216" s="421"/>
      <c r="AM216" s="421"/>
    </row>
    <row r="217" spans="1:39" ht="25.05" customHeight="1">
      <c r="A217" s="154">
        <v>5003</v>
      </c>
      <c r="B217" s="428" t="s">
        <v>388</v>
      </c>
      <c r="C217" s="427" t="s">
        <v>49</v>
      </c>
      <c r="D217" s="430" t="s">
        <v>1380</v>
      </c>
      <c r="E217" s="427">
        <v>25</v>
      </c>
      <c r="F217" s="427">
        <v>8</v>
      </c>
      <c r="G217" s="394"/>
      <c r="H217" s="427">
        <v>288</v>
      </c>
      <c r="I217" s="427">
        <v>14.6</v>
      </c>
      <c r="J217" s="427">
        <v>16</v>
      </c>
      <c r="K217" s="155">
        <v>6.9</v>
      </c>
      <c r="L217" s="421"/>
      <c r="M217" s="421"/>
      <c r="N217" s="421"/>
      <c r="O217" s="421"/>
      <c r="P217" s="421"/>
      <c r="Q217" s="421"/>
      <c r="R217" s="421"/>
      <c r="S217" s="421"/>
      <c r="T217" s="421"/>
      <c r="U217" s="421"/>
      <c r="V217" s="421"/>
      <c r="W217" s="421"/>
      <c r="X217" s="421"/>
      <c r="Y217" s="421"/>
      <c r="Z217" s="421"/>
      <c r="AA217" s="421"/>
      <c r="AB217" s="421"/>
      <c r="AC217" s="421"/>
      <c r="AD217" s="421"/>
      <c r="AE217" s="421"/>
      <c r="AF217" s="421"/>
      <c r="AG217" s="421"/>
      <c r="AH217" s="421"/>
      <c r="AI217" s="421"/>
      <c r="AJ217" s="421"/>
      <c r="AK217" s="421"/>
      <c r="AL217" s="421"/>
      <c r="AM217" s="421"/>
    </row>
    <row r="218" spans="1:39" ht="25.05" customHeight="1">
      <c r="A218" s="154">
        <v>5003</v>
      </c>
      <c r="B218" s="428" t="s">
        <v>389</v>
      </c>
      <c r="C218" s="427" t="s">
        <v>49</v>
      </c>
      <c r="D218" s="430" t="s">
        <v>1379</v>
      </c>
      <c r="E218" s="427">
        <v>15</v>
      </c>
      <c r="F218" s="427">
        <v>4</v>
      </c>
      <c r="G218" s="394"/>
      <c r="H218" s="427">
        <v>288</v>
      </c>
      <c r="I218" s="427">
        <v>13.9</v>
      </c>
      <c r="J218" s="427">
        <v>14.9</v>
      </c>
      <c r="K218" s="155">
        <v>5.9</v>
      </c>
      <c r="L218" s="421"/>
      <c r="M218" s="421"/>
      <c r="N218" s="421"/>
      <c r="O218" s="421"/>
      <c r="P218" s="421"/>
      <c r="Q218" s="421"/>
      <c r="R218" s="421"/>
      <c r="S218" s="421"/>
      <c r="T218" s="421"/>
      <c r="U218" s="421"/>
      <c r="V218" s="421"/>
      <c r="W218" s="421"/>
      <c r="X218" s="421"/>
      <c r="Y218" s="421"/>
      <c r="Z218" s="421"/>
      <c r="AA218" s="421"/>
      <c r="AB218" s="421"/>
      <c r="AC218" s="421"/>
      <c r="AD218" s="421"/>
      <c r="AE218" s="421"/>
      <c r="AF218" s="421"/>
      <c r="AG218" s="421"/>
      <c r="AH218" s="421"/>
      <c r="AI218" s="421"/>
      <c r="AJ218" s="421"/>
      <c r="AK218" s="421"/>
      <c r="AL218" s="421"/>
      <c r="AM218" s="421"/>
    </row>
    <row r="219" spans="1:39" ht="25.05" customHeight="1">
      <c r="A219" s="156">
        <v>5003</v>
      </c>
      <c r="B219" s="164" t="s">
        <v>390</v>
      </c>
      <c r="C219" s="157" t="s">
        <v>49</v>
      </c>
      <c r="D219" s="410" t="s">
        <v>1378</v>
      </c>
      <c r="E219" s="157">
        <v>20</v>
      </c>
      <c r="F219" s="157">
        <v>6</v>
      </c>
      <c r="G219" s="394"/>
      <c r="H219" s="157">
        <v>288</v>
      </c>
      <c r="I219" s="157">
        <v>17.399999999999999</v>
      </c>
      <c r="J219" s="157">
        <v>20.5</v>
      </c>
      <c r="K219" s="158">
        <v>8.6999999999999993</v>
      </c>
      <c r="L219" s="421"/>
      <c r="M219" s="421"/>
      <c r="N219" s="421"/>
      <c r="O219" s="421"/>
      <c r="P219" s="421"/>
      <c r="Q219" s="421"/>
      <c r="R219" s="421"/>
      <c r="S219" s="421"/>
      <c r="T219" s="421"/>
      <c r="U219" s="421"/>
      <c r="V219" s="421"/>
      <c r="W219" s="421"/>
      <c r="X219" s="421"/>
      <c r="Y219" s="421"/>
      <c r="Z219" s="421"/>
      <c r="AA219" s="421"/>
      <c r="AB219" s="421"/>
      <c r="AC219" s="421"/>
      <c r="AD219" s="421"/>
      <c r="AE219" s="421"/>
      <c r="AF219" s="421"/>
      <c r="AG219" s="421"/>
      <c r="AH219" s="421"/>
      <c r="AI219" s="421"/>
      <c r="AJ219" s="421"/>
      <c r="AK219" s="421"/>
      <c r="AL219" s="421"/>
      <c r="AM219" s="421"/>
    </row>
    <row r="220" spans="1:39" ht="25.05" customHeight="1">
      <c r="A220" s="151">
        <v>5004</v>
      </c>
      <c r="B220" s="163" t="s">
        <v>1274</v>
      </c>
      <c r="C220" s="152" t="s">
        <v>25</v>
      </c>
      <c r="D220" s="411" t="s">
        <v>350</v>
      </c>
      <c r="E220" s="152">
        <v>243</v>
      </c>
      <c r="F220" s="152">
        <v>300</v>
      </c>
      <c r="G220" s="151">
        <v>23250</v>
      </c>
      <c r="H220" s="152">
        <v>312</v>
      </c>
      <c r="I220" s="152">
        <v>37.200000000000003</v>
      </c>
      <c r="J220" s="152">
        <v>36.5</v>
      </c>
      <c r="K220" s="153">
        <v>31.1</v>
      </c>
      <c r="L220" s="421"/>
      <c r="M220" s="421"/>
      <c r="N220" s="421"/>
      <c r="O220" s="421"/>
      <c r="P220" s="421"/>
      <c r="Q220" s="421"/>
      <c r="R220" s="421"/>
      <c r="S220" s="421"/>
      <c r="T220" s="421"/>
      <c r="U220" s="421"/>
      <c r="V220" s="421"/>
      <c r="W220" s="421"/>
      <c r="X220" s="421"/>
      <c r="Y220" s="421"/>
      <c r="Z220" s="421"/>
      <c r="AA220" s="421"/>
      <c r="AB220" s="421"/>
      <c r="AC220" s="421"/>
      <c r="AD220" s="421"/>
      <c r="AE220" s="421"/>
      <c r="AF220" s="421"/>
      <c r="AG220" s="421"/>
      <c r="AH220" s="421"/>
      <c r="AI220" s="421"/>
      <c r="AJ220" s="421"/>
      <c r="AK220" s="421"/>
      <c r="AL220" s="421"/>
      <c r="AM220" s="421"/>
    </row>
    <row r="221" spans="1:39" ht="25.05" customHeight="1">
      <c r="A221" s="154">
        <v>5004</v>
      </c>
      <c r="B221" s="428" t="s">
        <v>380</v>
      </c>
      <c r="C221" s="427" t="s">
        <v>25</v>
      </c>
      <c r="D221" s="430" t="s">
        <v>1729</v>
      </c>
      <c r="E221" s="427">
        <v>108</v>
      </c>
      <c r="F221" s="427">
        <v>50</v>
      </c>
      <c r="G221" s="154">
        <v>8514</v>
      </c>
      <c r="H221" s="427">
        <v>312</v>
      </c>
      <c r="I221" s="427">
        <v>34.6</v>
      </c>
      <c r="J221" s="427">
        <v>43.3</v>
      </c>
      <c r="K221" s="155">
        <v>26.6</v>
      </c>
      <c r="L221" s="421"/>
      <c r="M221" s="421"/>
      <c r="N221" s="421"/>
      <c r="O221" s="421"/>
      <c r="P221" s="421"/>
      <c r="Q221" s="421"/>
      <c r="R221" s="421"/>
      <c r="S221" s="421"/>
      <c r="T221" s="421"/>
      <c r="U221" s="421"/>
      <c r="V221" s="421"/>
      <c r="W221" s="421"/>
      <c r="X221" s="421"/>
      <c r="Y221" s="421"/>
      <c r="Z221" s="421"/>
      <c r="AA221" s="421"/>
      <c r="AB221" s="421"/>
      <c r="AC221" s="421"/>
      <c r="AD221" s="421"/>
      <c r="AE221" s="421"/>
      <c r="AF221" s="421"/>
      <c r="AG221" s="421"/>
      <c r="AH221" s="421"/>
      <c r="AI221" s="421"/>
      <c r="AJ221" s="421"/>
      <c r="AK221" s="421"/>
      <c r="AL221" s="421"/>
      <c r="AM221" s="421"/>
    </row>
    <row r="222" spans="1:39" ht="25.05" customHeight="1">
      <c r="A222" s="154">
        <v>5004</v>
      </c>
      <c r="B222" s="428" t="s">
        <v>381</v>
      </c>
      <c r="C222" s="427" t="s">
        <v>25</v>
      </c>
      <c r="D222" s="430" t="s">
        <v>1730</v>
      </c>
      <c r="E222" s="427">
        <v>64</v>
      </c>
      <c r="F222" s="427">
        <v>30</v>
      </c>
      <c r="G222" s="154">
        <v>5772</v>
      </c>
      <c r="H222" s="427">
        <v>312</v>
      </c>
      <c r="I222" s="427">
        <v>16.7</v>
      </c>
      <c r="J222" s="427">
        <v>21.8</v>
      </c>
      <c r="K222" s="155">
        <v>17</v>
      </c>
      <c r="L222" s="421"/>
      <c r="M222" s="421"/>
      <c r="N222" s="421"/>
      <c r="O222" s="421"/>
      <c r="P222" s="421"/>
      <c r="Q222" s="421"/>
      <c r="R222" s="421"/>
      <c r="S222" s="421"/>
      <c r="T222" s="421"/>
      <c r="U222" s="421"/>
      <c r="V222" s="421"/>
      <c r="W222" s="421"/>
      <c r="X222" s="421"/>
      <c r="Y222" s="421"/>
      <c r="Z222" s="421"/>
      <c r="AA222" s="421"/>
      <c r="AB222" s="421"/>
      <c r="AC222" s="421"/>
      <c r="AD222" s="421"/>
      <c r="AE222" s="421"/>
      <c r="AF222" s="421"/>
      <c r="AG222" s="421"/>
      <c r="AH222" s="421"/>
      <c r="AI222" s="421"/>
      <c r="AJ222" s="421"/>
      <c r="AK222" s="421"/>
      <c r="AL222" s="421"/>
      <c r="AM222" s="421"/>
    </row>
    <row r="223" spans="1:39" ht="25.05" customHeight="1">
      <c r="A223" s="156">
        <v>5004</v>
      </c>
      <c r="B223" s="164" t="s">
        <v>382</v>
      </c>
      <c r="C223" s="157" t="s">
        <v>25</v>
      </c>
      <c r="D223" s="410" t="s">
        <v>1731</v>
      </c>
      <c r="E223" s="157">
        <v>16</v>
      </c>
      <c r="F223" s="157">
        <v>55</v>
      </c>
      <c r="G223" s="156">
        <v>3144</v>
      </c>
      <c r="H223" s="157">
        <v>312</v>
      </c>
      <c r="I223" s="157">
        <v>30.4</v>
      </c>
      <c r="J223" s="157">
        <v>30.4</v>
      </c>
      <c r="K223" s="158">
        <v>25</v>
      </c>
      <c r="L223" s="421"/>
      <c r="M223" s="421"/>
      <c r="N223" s="421"/>
      <c r="O223" s="421"/>
      <c r="P223" s="421"/>
      <c r="Q223" s="421"/>
      <c r="R223" s="421"/>
      <c r="S223" s="421"/>
      <c r="T223" s="421"/>
      <c r="U223" s="421"/>
      <c r="V223" s="421"/>
      <c r="W223" s="421"/>
      <c r="X223" s="421"/>
      <c r="Y223" s="421"/>
      <c r="Z223" s="421"/>
      <c r="AA223" s="421"/>
      <c r="AB223" s="421"/>
      <c r="AC223" s="421"/>
      <c r="AD223" s="421"/>
      <c r="AE223" s="421"/>
      <c r="AF223" s="421"/>
      <c r="AG223" s="421"/>
      <c r="AH223" s="421"/>
      <c r="AI223" s="421"/>
      <c r="AJ223" s="421"/>
      <c r="AK223" s="421"/>
      <c r="AL223" s="421"/>
      <c r="AM223" s="421"/>
    </row>
    <row r="224" spans="1:39" ht="25.05" customHeight="1">
      <c r="A224" s="154">
        <v>5004</v>
      </c>
      <c r="B224" s="428" t="s">
        <v>381</v>
      </c>
      <c r="C224" s="427" t="s">
        <v>25</v>
      </c>
      <c r="D224" s="430" t="s">
        <v>1377</v>
      </c>
      <c r="E224" s="427">
        <v>296</v>
      </c>
      <c r="F224" s="427">
        <v>47</v>
      </c>
      <c r="G224" s="154">
        <v>1461</v>
      </c>
      <c r="H224" s="427">
        <v>312</v>
      </c>
      <c r="I224" s="427">
        <v>0</v>
      </c>
      <c r="J224" s="427">
        <v>0</v>
      </c>
      <c r="K224" s="155">
        <v>0</v>
      </c>
      <c r="L224" s="421"/>
      <c r="M224" s="421"/>
      <c r="N224" s="421"/>
      <c r="O224" s="421"/>
      <c r="P224" s="421"/>
      <c r="Q224" s="421"/>
      <c r="R224" s="421"/>
      <c r="S224" s="421"/>
      <c r="T224" s="421"/>
      <c r="U224" s="421"/>
      <c r="V224" s="421"/>
      <c r="W224" s="421"/>
      <c r="X224" s="421"/>
      <c r="Y224" s="421"/>
      <c r="Z224" s="421"/>
      <c r="AA224" s="421"/>
      <c r="AB224" s="421"/>
      <c r="AC224" s="421"/>
      <c r="AD224" s="421"/>
      <c r="AE224" s="421"/>
      <c r="AF224" s="421"/>
      <c r="AG224" s="421"/>
      <c r="AH224" s="421"/>
      <c r="AI224" s="421"/>
      <c r="AJ224" s="421"/>
      <c r="AK224" s="421"/>
      <c r="AL224" s="421"/>
      <c r="AM224" s="421"/>
    </row>
    <row r="225" spans="1:39" ht="25.05" customHeight="1">
      <c r="A225" s="154">
        <v>5004</v>
      </c>
      <c r="B225" s="428" t="s">
        <v>382</v>
      </c>
      <c r="C225" s="427" t="s">
        <v>25</v>
      </c>
      <c r="D225" s="430" t="s">
        <v>1376</v>
      </c>
      <c r="E225" s="427">
        <v>370</v>
      </c>
      <c r="F225" s="427">
        <v>800</v>
      </c>
      <c r="G225" s="154">
        <v>4450</v>
      </c>
      <c r="H225" s="427">
        <v>312</v>
      </c>
      <c r="I225" s="427">
        <v>6.7</v>
      </c>
      <c r="J225" s="427">
        <v>7.1</v>
      </c>
      <c r="K225" s="155">
        <v>5.0999999999999996</v>
      </c>
      <c r="L225" s="421"/>
      <c r="M225" s="421"/>
      <c r="N225" s="421"/>
      <c r="O225" s="421"/>
      <c r="P225" s="421"/>
      <c r="Q225" s="421"/>
      <c r="R225" s="421"/>
      <c r="S225" s="421"/>
      <c r="T225" s="421"/>
      <c r="U225" s="421"/>
      <c r="V225" s="421"/>
      <c r="W225" s="421"/>
      <c r="X225" s="421"/>
      <c r="Y225" s="421"/>
      <c r="Z225" s="421"/>
      <c r="AA225" s="421"/>
      <c r="AB225" s="421"/>
      <c r="AC225" s="421"/>
      <c r="AD225" s="421"/>
      <c r="AE225" s="421"/>
      <c r="AF225" s="421"/>
      <c r="AG225" s="421"/>
      <c r="AH225" s="421"/>
      <c r="AI225" s="421"/>
      <c r="AJ225" s="421"/>
      <c r="AK225" s="421"/>
      <c r="AL225" s="421"/>
      <c r="AM225" s="421"/>
    </row>
    <row r="226" spans="1:39" ht="25.05" customHeight="1">
      <c r="A226" s="151">
        <v>5002</v>
      </c>
      <c r="B226" s="163" t="s">
        <v>1274</v>
      </c>
      <c r="C226" s="152" t="s">
        <v>50</v>
      </c>
      <c r="D226" s="411" t="s">
        <v>348</v>
      </c>
      <c r="E226" s="152">
        <v>332</v>
      </c>
      <c r="F226" s="152">
        <v>502</v>
      </c>
      <c r="G226" s="151">
        <v>36908</v>
      </c>
      <c r="H226" s="152">
        <v>277</v>
      </c>
      <c r="I226" s="152">
        <v>33.200000000000003</v>
      </c>
      <c r="J226" s="152">
        <v>33.9</v>
      </c>
      <c r="K226" s="153">
        <v>12.6</v>
      </c>
      <c r="L226" s="421"/>
      <c r="M226" s="421"/>
      <c r="N226" s="421"/>
      <c r="O226" s="421"/>
      <c r="P226" s="421"/>
      <c r="Q226" s="421"/>
      <c r="R226" s="421"/>
      <c r="S226" s="421"/>
      <c r="T226" s="421"/>
      <c r="U226" s="421"/>
      <c r="V226" s="421"/>
      <c r="W226" s="421"/>
      <c r="X226" s="421"/>
      <c r="Y226" s="421"/>
      <c r="Z226" s="421"/>
      <c r="AA226" s="421"/>
      <c r="AB226" s="421"/>
      <c r="AC226" s="421"/>
      <c r="AD226" s="421"/>
      <c r="AE226" s="421"/>
      <c r="AF226" s="421"/>
      <c r="AG226" s="421"/>
      <c r="AH226" s="421"/>
      <c r="AI226" s="421"/>
      <c r="AJ226" s="421"/>
      <c r="AK226" s="421"/>
      <c r="AL226" s="421"/>
      <c r="AM226" s="421"/>
    </row>
    <row r="227" spans="1:39" ht="25.05" customHeight="1">
      <c r="A227" s="154">
        <v>5002</v>
      </c>
      <c r="B227" s="428" t="s">
        <v>380</v>
      </c>
      <c r="C227" s="427" t="s">
        <v>50</v>
      </c>
      <c r="D227" s="430" t="s">
        <v>1375</v>
      </c>
      <c r="E227" s="427">
        <v>127</v>
      </c>
      <c r="F227" s="429"/>
      <c r="G227" s="154">
        <v>16009</v>
      </c>
      <c r="H227" s="427">
        <v>277</v>
      </c>
      <c r="I227" s="427">
        <v>15.5</v>
      </c>
      <c r="J227" s="427">
        <v>7.6</v>
      </c>
      <c r="K227" s="155">
        <v>19.100000000000001</v>
      </c>
      <c r="L227" s="421"/>
      <c r="M227" s="421"/>
      <c r="N227" s="421"/>
      <c r="O227" s="421"/>
      <c r="P227" s="421"/>
      <c r="Q227" s="421"/>
      <c r="R227" s="421"/>
      <c r="S227" s="421"/>
      <c r="T227" s="421"/>
      <c r="U227" s="421"/>
      <c r="V227" s="421"/>
      <c r="W227" s="421"/>
      <c r="X227" s="421"/>
      <c r="Y227" s="421"/>
      <c r="Z227" s="421"/>
      <c r="AA227" s="421"/>
      <c r="AB227" s="421"/>
      <c r="AC227" s="421"/>
      <c r="AD227" s="421"/>
      <c r="AE227" s="421"/>
      <c r="AF227" s="421"/>
      <c r="AG227" s="421"/>
      <c r="AH227" s="421"/>
      <c r="AI227" s="421"/>
      <c r="AJ227" s="421"/>
      <c r="AK227" s="421"/>
      <c r="AL227" s="421"/>
      <c r="AM227" s="421"/>
    </row>
    <row r="228" spans="1:39" ht="25.05" customHeight="1">
      <c r="A228" s="154">
        <v>5002</v>
      </c>
      <c r="B228" s="428" t="s">
        <v>381</v>
      </c>
      <c r="C228" s="427" t="s">
        <v>50</v>
      </c>
      <c r="D228" s="430" t="s">
        <v>1374</v>
      </c>
      <c r="E228" s="427">
        <v>58</v>
      </c>
      <c r="F228" s="427">
        <v>15</v>
      </c>
      <c r="G228" s="154">
        <v>17937</v>
      </c>
      <c r="H228" s="427">
        <v>277</v>
      </c>
      <c r="I228" s="427">
        <v>59.6</v>
      </c>
      <c r="J228" s="427">
        <v>50.9</v>
      </c>
      <c r="K228" s="155">
        <v>57</v>
      </c>
      <c r="L228" s="421"/>
      <c r="M228" s="421"/>
      <c r="N228" s="421"/>
      <c r="O228" s="421"/>
      <c r="P228" s="421"/>
      <c r="Q228" s="421"/>
      <c r="R228" s="421"/>
      <c r="S228" s="421"/>
      <c r="T228" s="421"/>
      <c r="U228" s="421"/>
      <c r="V228" s="421"/>
      <c r="W228" s="421"/>
      <c r="X228" s="421"/>
      <c r="Y228" s="421"/>
      <c r="Z228" s="421"/>
      <c r="AA228" s="421"/>
      <c r="AB228" s="421"/>
      <c r="AC228" s="421"/>
      <c r="AD228" s="421"/>
      <c r="AE228" s="421"/>
      <c r="AF228" s="421"/>
      <c r="AG228" s="421"/>
      <c r="AH228" s="421"/>
      <c r="AI228" s="421"/>
      <c r="AJ228" s="421"/>
      <c r="AK228" s="421"/>
      <c r="AL228" s="421"/>
      <c r="AM228" s="421"/>
    </row>
    <row r="229" spans="1:39" ht="25.05" customHeight="1">
      <c r="A229" s="156">
        <v>5002</v>
      </c>
      <c r="B229" s="164" t="s">
        <v>382</v>
      </c>
      <c r="C229" s="157" t="s">
        <v>50</v>
      </c>
      <c r="D229" s="410" t="s">
        <v>1373</v>
      </c>
      <c r="E229" s="157">
        <v>60</v>
      </c>
      <c r="F229" s="157">
        <v>20</v>
      </c>
      <c r="G229" s="156">
        <v>12078</v>
      </c>
      <c r="H229" s="157">
        <v>277</v>
      </c>
      <c r="I229" s="157">
        <v>42.6</v>
      </c>
      <c r="J229" s="157">
        <v>46.6</v>
      </c>
      <c r="K229" s="158">
        <v>63.5</v>
      </c>
      <c r="L229" s="421"/>
      <c r="M229" s="421"/>
      <c r="N229" s="421"/>
      <c r="O229" s="421"/>
      <c r="P229" s="421"/>
      <c r="Q229" s="421"/>
      <c r="R229" s="421"/>
      <c r="S229" s="421"/>
      <c r="T229" s="421"/>
      <c r="U229" s="421"/>
      <c r="V229" s="421"/>
      <c r="W229" s="421"/>
      <c r="X229" s="421"/>
      <c r="Y229" s="421"/>
      <c r="Z229" s="421"/>
      <c r="AA229" s="421"/>
      <c r="AB229" s="421"/>
      <c r="AC229" s="421"/>
      <c r="AD229" s="421"/>
      <c r="AE229" s="421"/>
      <c r="AF229" s="421"/>
      <c r="AG229" s="421"/>
      <c r="AH229" s="421"/>
      <c r="AI229" s="421"/>
      <c r="AJ229" s="421"/>
      <c r="AK229" s="421"/>
      <c r="AL229" s="421"/>
      <c r="AM229" s="421"/>
    </row>
    <row r="230" spans="1:39" ht="25.05" customHeight="1">
      <c r="A230" s="151">
        <v>7007</v>
      </c>
      <c r="B230" s="163" t="s">
        <v>1274</v>
      </c>
      <c r="C230" s="152" t="s">
        <v>1102</v>
      </c>
      <c r="D230" s="411" t="s">
        <v>1372</v>
      </c>
      <c r="E230" s="152">
        <v>159</v>
      </c>
      <c r="F230" s="152"/>
      <c r="G230" s="151">
        <v>12334</v>
      </c>
      <c r="H230" s="152">
        <v>308</v>
      </c>
      <c r="I230" s="152">
        <v>60.1</v>
      </c>
      <c r="J230" s="152">
        <v>60.4</v>
      </c>
      <c r="K230" s="399" t="s">
        <v>1517</v>
      </c>
      <c r="L230" s="421"/>
      <c r="M230" s="421"/>
      <c r="N230" s="421"/>
      <c r="O230" s="421"/>
      <c r="P230" s="421"/>
      <c r="Q230" s="421"/>
      <c r="R230" s="421"/>
      <c r="S230" s="421"/>
      <c r="T230" s="421"/>
      <c r="U230" s="421"/>
      <c r="V230" s="421"/>
      <c r="W230" s="421"/>
      <c r="X230" s="421"/>
      <c r="Y230" s="421"/>
      <c r="Z230" s="421"/>
      <c r="AA230" s="421"/>
      <c r="AB230" s="421"/>
      <c r="AC230" s="421"/>
      <c r="AD230" s="421"/>
      <c r="AE230" s="421"/>
      <c r="AF230" s="421"/>
      <c r="AG230" s="421"/>
      <c r="AH230" s="421"/>
      <c r="AI230" s="421"/>
      <c r="AJ230" s="421"/>
      <c r="AK230" s="421"/>
      <c r="AL230" s="421"/>
      <c r="AM230" s="421"/>
    </row>
    <row r="231" spans="1:39" ht="25.05" customHeight="1">
      <c r="A231" s="154">
        <v>7007</v>
      </c>
      <c r="B231" s="428" t="s">
        <v>380</v>
      </c>
      <c r="C231" s="427" t="s">
        <v>1102</v>
      </c>
      <c r="D231" s="430" t="s">
        <v>351</v>
      </c>
      <c r="E231" s="427">
        <v>37</v>
      </c>
      <c r="F231" s="427"/>
      <c r="G231" s="154">
        <v>7808</v>
      </c>
      <c r="H231" s="427">
        <v>308</v>
      </c>
      <c r="I231" s="427">
        <v>64.599999999999994</v>
      </c>
      <c r="J231" s="427">
        <v>64.599999999999994</v>
      </c>
      <c r="K231" s="400" t="s">
        <v>1517</v>
      </c>
      <c r="L231" s="421"/>
      <c r="M231" s="421"/>
      <c r="N231" s="421"/>
      <c r="O231" s="421"/>
      <c r="P231" s="421"/>
      <c r="Q231" s="421"/>
      <c r="R231" s="421"/>
      <c r="S231" s="421"/>
      <c r="T231" s="421"/>
      <c r="U231" s="421"/>
      <c r="V231" s="421"/>
      <c r="W231" s="421"/>
      <c r="X231" s="421"/>
      <c r="Y231" s="421"/>
      <c r="Z231" s="421"/>
      <c r="AA231" s="421"/>
      <c r="AB231" s="421"/>
      <c r="AC231" s="421"/>
      <c r="AD231" s="421"/>
      <c r="AE231" s="421"/>
      <c r="AF231" s="421"/>
      <c r="AG231" s="421"/>
      <c r="AH231" s="421"/>
      <c r="AI231" s="421"/>
      <c r="AJ231" s="421"/>
      <c r="AK231" s="421"/>
      <c r="AL231" s="421"/>
      <c r="AM231" s="421"/>
    </row>
    <row r="232" spans="1:39" ht="25.05" customHeight="1">
      <c r="A232" s="154">
        <v>7007</v>
      </c>
      <c r="B232" s="428" t="s">
        <v>381</v>
      </c>
      <c r="C232" s="427" t="s">
        <v>1102</v>
      </c>
      <c r="D232" s="430" t="s">
        <v>1371</v>
      </c>
      <c r="E232" s="427">
        <v>156</v>
      </c>
      <c r="F232" s="427"/>
      <c r="G232" s="154">
        <v>4478</v>
      </c>
      <c r="H232" s="427">
        <v>308</v>
      </c>
      <c r="I232" s="427">
        <v>51.3</v>
      </c>
      <c r="J232" s="427">
        <v>51.3</v>
      </c>
      <c r="K232" s="400" t="s">
        <v>1517</v>
      </c>
      <c r="L232" s="421"/>
      <c r="M232" s="421"/>
      <c r="N232" s="421"/>
      <c r="O232" s="421"/>
      <c r="P232" s="421"/>
      <c r="Q232" s="421"/>
      <c r="R232" s="421"/>
      <c r="S232" s="421"/>
      <c r="T232" s="421"/>
      <c r="U232" s="421"/>
      <c r="V232" s="421"/>
      <c r="W232" s="421"/>
      <c r="X232" s="421"/>
      <c r="Y232" s="421"/>
      <c r="Z232" s="421"/>
      <c r="AA232" s="421"/>
      <c r="AB232" s="421"/>
      <c r="AC232" s="421"/>
      <c r="AD232" s="421"/>
      <c r="AE232" s="421"/>
      <c r="AF232" s="421"/>
      <c r="AG232" s="421"/>
      <c r="AH232" s="421"/>
      <c r="AI232" s="421"/>
      <c r="AJ232" s="421"/>
      <c r="AK232" s="421"/>
      <c r="AL232" s="421"/>
      <c r="AM232" s="421"/>
    </row>
    <row r="233" spans="1:39" ht="25.05" customHeight="1">
      <c r="A233" s="156">
        <v>7007</v>
      </c>
      <c r="B233" s="164" t="s">
        <v>382</v>
      </c>
      <c r="C233" s="157" t="s">
        <v>1102</v>
      </c>
      <c r="D233" s="410" t="s">
        <v>1370</v>
      </c>
      <c r="E233" s="157">
        <v>424</v>
      </c>
      <c r="F233" s="157"/>
      <c r="G233" s="156">
        <v>130831</v>
      </c>
      <c r="H233" s="157">
        <v>308</v>
      </c>
      <c r="I233" s="157">
        <v>77.900000000000006</v>
      </c>
      <c r="J233" s="157">
        <v>77.900000000000006</v>
      </c>
      <c r="K233" s="401" t="s">
        <v>1517</v>
      </c>
      <c r="L233" s="421"/>
      <c r="M233" s="421"/>
      <c r="N233" s="421"/>
      <c r="O233" s="421"/>
      <c r="P233" s="421"/>
      <c r="Q233" s="421"/>
      <c r="R233" s="421"/>
      <c r="S233" s="421"/>
      <c r="T233" s="421"/>
      <c r="U233" s="421"/>
      <c r="V233" s="421"/>
      <c r="W233" s="421"/>
      <c r="X233" s="421"/>
      <c r="Y233" s="421"/>
      <c r="Z233" s="421"/>
      <c r="AA233" s="421"/>
      <c r="AB233" s="421"/>
      <c r="AC233" s="421"/>
      <c r="AD233" s="421"/>
      <c r="AE233" s="421"/>
      <c r="AF233" s="421"/>
      <c r="AG233" s="421"/>
      <c r="AH233" s="421"/>
      <c r="AI233" s="421"/>
      <c r="AJ233" s="421"/>
      <c r="AK233" s="421"/>
      <c r="AL233" s="421"/>
      <c r="AM233" s="421"/>
    </row>
    <row r="234" spans="1:39" ht="25.05" customHeight="1">
      <c r="A234" s="156">
        <v>7003</v>
      </c>
      <c r="B234" s="162" t="s">
        <v>1740</v>
      </c>
      <c r="C234" s="157" t="s">
        <v>47</v>
      </c>
      <c r="D234" s="410" t="s">
        <v>1369</v>
      </c>
      <c r="E234" s="157">
        <v>72</v>
      </c>
      <c r="F234" s="157">
        <v>50</v>
      </c>
      <c r="G234" s="156">
        <v>643</v>
      </c>
      <c r="H234" s="157">
        <v>297</v>
      </c>
      <c r="I234" s="157">
        <v>9.8000000000000007</v>
      </c>
      <c r="J234" s="157">
        <v>9.8000000000000007</v>
      </c>
      <c r="K234" s="158"/>
      <c r="L234" s="421"/>
      <c r="M234" s="421"/>
      <c r="N234" s="421"/>
      <c r="O234" s="421"/>
      <c r="P234" s="421"/>
      <c r="Q234" s="421"/>
      <c r="R234" s="421"/>
      <c r="S234" s="421"/>
      <c r="T234" s="421"/>
      <c r="U234" s="421"/>
      <c r="V234" s="421"/>
      <c r="W234" s="421"/>
      <c r="X234" s="421"/>
      <c r="Y234" s="421"/>
      <c r="Z234" s="421"/>
      <c r="AA234" s="421"/>
      <c r="AB234" s="421"/>
      <c r="AC234" s="421"/>
      <c r="AD234" s="421"/>
      <c r="AE234" s="421"/>
      <c r="AF234" s="421"/>
      <c r="AG234" s="421"/>
      <c r="AH234" s="421"/>
      <c r="AI234" s="421"/>
      <c r="AJ234" s="421"/>
      <c r="AK234" s="421"/>
      <c r="AL234" s="421"/>
      <c r="AM234" s="421"/>
    </row>
    <row r="235" spans="1:39" ht="25.05" customHeight="1">
      <c r="A235" s="151">
        <v>8005</v>
      </c>
      <c r="B235" s="163" t="s">
        <v>1274</v>
      </c>
      <c r="C235" s="152" t="s">
        <v>1708</v>
      </c>
      <c r="D235" s="411" t="s">
        <v>1703</v>
      </c>
      <c r="E235" s="152">
        <v>1764</v>
      </c>
      <c r="F235" s="152"/>
      <c r="G235" s="151">
        <v>27606</v>
      </c>
      <c r="H235" s="152">
        <v>359</v>
      </c>
      <c r="I235" s="152">
        <v>50.7</v>
      </c>
      <c r="J235" s="152">
        <v>76</v>
      </c>
      <c r="K235" s="153">
        <v>75.5</v>
      </c>
      <c r="L235" s="421"/>
      <c r="M235" s="421"/>
      <c r="N235" s="421"/>
      <c r="O235" s="421"/>
      <c r="P235" s="421"/>
      <c r="Q235" s="421"/>
      <c r="R235" s="421"/>
      <c r="S235" s="421"/>
      <c r="T235" s="421"/>
      <c r="U235" s="421"/>
      <c r="V235" s="421"/>
      <c r="W235" s="421"/>
      <c r="X235" s="421"/>
      <c r="Y235" s="421"/>
      <c r="Z235" s="421"/>
      <c r="AA235" s="421"/>
      <c r="AB235" s="421"/>
      <c r="AC235" s="421"/>
      <c r="AD235" s="421"/>
      <c r="AE235" s="421"/>
      <c r="AF235" s="421"/>
      <c r="AG235" s="421"/>
      <c r="AH235" s="421"/>
      <c r="AI235" s="421"/>
      <c r="AJ235" s="421"/>
      <c r="AK235" s="421"/>
      <c r="AL235" s="421"/>
      <c r="AM235" s="421"/>
    </row>
    <row r="236" spans="1:39" ht="25.05" customHeight="1">
      <c r="A236" s="154">
        <v>8005</v>
      </c>
      <c r="B236" s="428" t="s">
        <v>380</v>
      </c>
      <c r="C236" s="427" t="s">
        <v>1708</v>
      </c>
      <c r="D236" s="430" t="s">
        <v>1704</v>
      </c>
      <c r="E236" s="427">
        <v>540</v>
      </c>
      <c r="F236" s="427"/>
      <c r="G236" s="154">
        <v>4630</v>
      </c>
      <c r="H236" s="427">
        <v>359</v>
      </c>
      <c r="I236" s="427">
        <v>29</v>
      </c>
      <c r="J236" s="427">
        <v>25.1</v>
      </c>
      <c r="K236" s="155">
        <v>58.5</v>
      </c>
      <c r="L236" s="421"/>
      <c r="M236" s="421"/>
      <c r="N236" s="421"/>
      <c r="O236" s="421"/>
      <c r="P236" s="421"/>
      <c r="Q236" s="421"/>
      <c r="R236" s="421"/>
      <c r="S236" s="421"/>
      <c r="T236" s="421"/>
      <c r="U236" s="421"/>
      <c r="V236" s="421"/>
      <c r="W236" s="421"/>
      <c r="X236" s="421"/>
      <c r="Y236" s="421"/>
      <c r="Z236" s="421"/>
      <c r="AA236" s="421"/>
      <c r="AB236" s="421"/>
      <c r="AC236" s="421"/>
      <c r="AD236" s="421"/>
      <c r="AE236" s="421"/>
      <c r="AF236" s="421"/>
      <c r="AG236" s="421"/>
      <c r="AH236" s="421"/>
      <c r="AI236" s="421"/>
      <c r="AJ236" s="421"/>
      <c r="AK236" s="421"/>
      <c r="AL236" s="421"/>
      <c r="AM236" s="421"/>
    </row>
    <row r="237" spans="1:39" ht="25.05" customHeight="1">
      <c r="A237" s="154">
        <v>8005</v>
      </c>
      <c r="B237" s="428" t="s">
        <v>381</v>
      </c>
      <c r="C237" s="427" t="s">
        <v>1708</v>
      </c>
      <c r="D237" s="430" t="s">
        <v>1705</v>
      </c>
      <c r="E237" s="427">
        <v>70</v>
      </c>
      <c r="F237" s="427"/>
      <c r="G237" s="154">
        <v>651</v>
      </c>
      <c r="H237" s="427">
        <v>359</v>
      </c>
      <c r="I237" s="427">
        <v>11.4</v>
      </c>
      <c r="J237" s="427">
        <v>15.3</v>
      </c>
      <c r="K237" s="155">
        <v>5.3</v>
      </c>
      <c r="L237" s="421"/>
      <c r="M237" s="421"/>
      <c r="N237" s="421"/>
      <c r="O237" s="421"/>
      <c r="P237" s="421"/>
      <c r="Q237" s="421"/>
      <c r="R237" s="421"/>
      <c r="S237" s="421"/>
      <c r="T237" s="421"/>
      <c r="U237" s="421"/>
      <c r="V237" s="421"/>
      <c r="W237" s="421"/>
      <c r="X237" s="421"/>
      <c r="Y237" s="421"/>
      <c r="Z237" s="421"/>
      <c r="AA237" s="421"/>
      <c r="AB237" s="421"/>
      <c r="AC237" s="421"/>
      <c r="AD237" s="421"/>
      <c r="AE237" s="421"/>
      <c r="AF237" s="421"/>
      <c r="AG237" s="421"/>
      <c r="AH237" s="421"/>
      <c r="AI237" s="421"/>
      <c r="AJ237" s="421"/>
      <c r="AK237" s="421"/>
      <c r="AL237" s="421"/>
      <c r="AM237" s="421"/>
    </row>
    <row r="238" spans="1:39" ht="25.05" customHeight="1">
      <c r="A238" s="154">
        <v>8005</v>
      </c>
      <c r="B238" s="428" t="s">
        <v>382</v>
      </c>
      <c r="C238" s="427" t="s">
        <v>1708</v>
      </c>
      <c r="D238" s="430" t="s">
        <v>1706</v>
      </c>
      <c r="E238" s="427">
        <v>70</v>
      </c>
      <c r="F238" s="427"/>
      <c r="G238" s="154">
        <v>220</v>
      </c>
      <c r="H238" s="427">
        <v>359</v>
      </c>
      <c r="I238" s="427">
        <v>10</v>
      </c>
      <c r="J238" s="427">
        <v>10.6</v>
      </c>
      <c r="K238" s="155">
        <v>3.3</v>
      </c>
      <c r="L238" s="421"/>
      <c r="M238" s="421"/>
      <c r="N238" s="421"/>
      <c r="O238" s="421"/>
      <c r="P238" s="421"/>
      <c r="Q238" s="421"/>
      <c r="R238" s="421"/>
      <c r="S238" s="421"/>
      <c r="T238" s="421"/>
      <c r="U238" s="421"/>
      <c r="V238" s="421"/>
      <c r="W238" s="421"/>
      <c r="X238" s="421"/>
      <c r="Y238" s="421"/>
      <c r="Z238" s="421"/>
      <c r="AA238" s="421"/>
      <c r="AB238" s="421"/>
      <c r="AC238" s="421"/>
      <c r="AD238" s="421"/>
      <c r="AE238" s="421"/>
      <c r="AF238" s="421"/>
      <c r="AG238" s="421"/>
      <c r="AH238" s="421"/>
      <c r="AI238" s="421"/>
      <c r="AJ238" s="421"/>
      <c r="AK238" s="421"/>
      <c r="AL238" s="421"/>
      <c r="AM238" s="421"/>
    </row>
    <row r="239" spans="1:39" ht="25.05" customHeight="1">
      <c r="A239" s="156">
        <v>8005</v>
      </c>
      <c r="B239" s="164" t="s">
        <v>383</v>
      </c>
      <c r="C239" s="157" t="s">
        <v>1708</v>
      </c>
      <c r="D239" s="410" t="s">
        <v>1707</v>
      </c>
      <c r="E239" s="157">
        <v>31.5</v>
      </c>
      <c r="F239" s="157"/>
      <c r="G239" s="156">
        <v>700</v>
      </c>
      <c r="H239" s="157">
        <v>359</v>
      </c>
      <c r="I239" s="157">
        <v>20.6</v>
      </c>
      <c r="J239" s="157">
        <v>23.1</v>
      </c>
      <c r="K239" s="158">
        <v>3.6</v>
      </c>
      <c r="L239" s="421"/>
      <c r="M239" s="421"/>
      <c r="N239" s="421"/>
      <c r="O239" s="421"/>
      <c r="P239" s="421"/>
      <c r="Q239" s="421"/>
      <c r="R239" s="421"/>
      <c r="S239" s="421"/>
      <c r="T239" s="421"/>
      <c r="U239" s="421"/>
      <c r="V239" s="421"/>
      <c r="W239" s="421"/>
      <c r="X239" s="421"/>
      <c r="Y239" s="421"/>
      <c r="Z239" s="421"/>
      <c r="AA239" s="421"/>
      <c r="AB239" s="421"/>
      <c r="AC239" s="421"/>
      <c r="AD239" s="421"/>
      <c r="AE239" s="421"/>
      <c r="AF239" s="421"/>
      <c r="AG239" s="421"/>
      <c r="AH239" s="421"/>
      <c r="AI239" s="421"/>
      <c r="AJ239" s="421"/>
      <c r="AK239" s="421"/>
      <c r="AL239" s="421"/>
      <c r="AM239" s="421"/>
    </row>
    <row r="240" spans="1:39" ht="25.05" customHeight="1">
      <c r="A240" s="159">
        <v>8014</v>
      </c>
      <c r="B240" s="165" t="s">
        <v>1274</v>
      </c>
      <c r="C240" s="160" t="s">
        <v>0</v>
      </c>
      <c r="D240" s="412" t="s">
        <v>1368</v>
      </c>
      <c r="E240" s="160">
        <v>1012</v>
      </c>
      <c r="F240" s="160"/>
      <c r="G240" s="159">
        <v>7249</v>
      </c>
      <c r="H240" s="160">
        <v>360</v>
      </c>
      <c r="I240" s="160">
        <v>43.1</v>
      </c>
      <c r="J240" s="160">
        <v>38.1</v>
      </c>
      <c r="K240" s="161">
        <v>75.599999999999994</v>
      </c>
      <c r="L240" s="421"/>
      <c r="M240" s="421"/>
      <c r="N240" s="421"/>
      <c r="O240" s="421"/>
      <c r="P240" s="421"/>
      <c r="Q240" s="421"/>
      <c r="R240" s="421"/>
      <c r="S240" s="421"/>
      <c r="T240" s="421"/>
      <c r="U240" s="421"/>
      <c r="V240" s="421"/>
      <c r="W240" s="421"/>
      <c r="X240" s="421"/>
      <c r="Y240" s="421"/>
      <c r="Z240" s="421"/>
      <c r="AA240" s="421"/>
      <c r="AB240" s="421"/>
      <c r="AC240" s="421"/>
      <c r="AD240" s="421"/>
      <c r="AE240" s="421"/>
      <c r="AF240" s="421"/>
      <c r="AG240" s="421"/>
      <c r="AH240" s="421"/>
      <c r="AI240" s="421"/>
      <c r="AJ240" s="421"/>
      <c r="AK240" s="421"/>
      <c r="AL240" s="421"/>
      <c r="AM240" s="421"/>
    </row>
    <row r="241" spans="1:39" ht="25.05" customHeight="1">
      <c r="A241" s="151">
        <v>8010</v>
      </c>
      <c r="B241" s="163" t="s">
        <v>1274</v>
      </c>
      <c r="C241" s="152" t="s">
        <v>1699</v>
      </c>
      <c r="D241" s="411" t="s">
        <v>1716</v>
      </c>
      <c r="E241" s="152">
        <v>1288</v>
      </c>
      <c r="F241" s="152"/>
      <c r="G241" s="151">
        <v>22787</v>
      </c>
      <c r="H241" s="152">
        <v>307</v>
      </c>
      <c r="I241" s="457">
        <v>45.1</v>
      </c>
      <c r="J241" s="457"/>
      <c r="K241" s="458"/>
      <c r="L241" s="421"/>
      <c r="M241" s="421"/>
      <c r="N241" s="421"/>
      <c r="O241" s="421"/>
      <c r="P241" s="421"/>
      <c r="Q241" s="421"/>
      <c r="R241" s="421"/>
      <c r="S241" s="421"/>
      <c r="T241" s="421"/>
      <c r="U241" s="421"/>
      <c r="V241" s="421"/>
      <c r="W241" s="421"/>
      <c r="X241" s="421"/>
      <c r="Y241" s="421"/>
      <c r="Z241" s="421"/>
      <c r="AA241" s="421"/>
      <c r="AB241" s="421"/>
      <c r="AC241" s="421"/>
      <c r="AD241" s="421"/>
      <c r="AE241" s="421"/>
      <c r="AF241" s="421"/>
      <c r="AG241" s="421"/>
      <c r="AH241" s="421"/>
      <c r="AI241" s="421"/>
      <c r="AJ241" s="421"/>
      <c r="AK241" s="421"/>
      <c r="AL241" s="421"/>
      <c r="AM241" s="421"/>
    </row>
    <row r="242" spans="1:39" ht="25.05" customHeight="1">
      <c r="A242" s="156">
        <v>8010</v>
      </c>
      <c r="B242" s="164" t="s">
        <v>380</v>
      </c>
      <c r="C242" s="157" t="s">
        <v>1699</v>
      </c>
      <c r="D242" s="410" t="s">
        <v>1717</v>
      </c>
      <c r="E242" s="157">
        <v>325</v>
      </c>
      <c r="F242" s="157"/>
      <c r="G242" s="156"/>
      <c r="H242" s="157">
        <v>307</v>
      </c>
      <c r="I242" s="459">
        <v>32.4</v>
      </c>
      <c r="J242" s="459"/>
      <c r="K242" s="460"/>
      <c r="L242" s="421"/>
      <c r="M242" s="421"/>
      <c r="N242" s="421"/>
      <c r="O242" s="421"/>
      <c r="P242" s="421"/>
      <c r="Q242" s="421"/>
      <c r="R242" s="421"/>
      <c r="S242" s="421"/>
      <c r="T242" s="421"/>
      <c r="U242" s="421"/>
      <c r="V242" s="421"/>
      <c r="W242" s="421"/>
      <c r="X242" s="421"/>
      <c r="Y242" s="421"/>
      <c r="Z242" s="421"/>
      <c r="AA242" s="421"/>
      <c r="AB242" s="421"/>
      <c r="AC242" s="421"/>
      <c r="AD242" s="421"/>
      <c r="AE242" s="421"/>
      <c r="AF242" s="421"/>
      <c r="AG242" s="421"/>
      <c r="AH242" s="421"/>
      <c r="AI242" s="421"/>
      <c r="AJ242" s="421"/>
      <c r="AK242" s="421"/>
      <c r="AL242" s="421"/>
      <c r="AM242" s="421"/>
    </row>
    <row r="243" spans="1:39" ht="25.05" customHeight="1">
      <c r="A243" s="151">
        <v>8001</v>
      </c>
      <c r="B243" s="163" t="s">
        <v>1274</v>
      </c>
      <c r="C243" s="152" t="s">
        <v>43</v>
      </c>
      <c r="D243" s="411" t="s">
        <v>352</v>
      </c>
      <c r="E243" s="152">
        <v>1604</v>
      </c>
      <c r="F243" s="152"/>
      <c r="G243" s="151">
        <v>36919</v>
      </c>
      <c r="H243" s="152">
        <v>309</v>
      </c>
      <c r="I243" s="152">
        <v>101.6</v>
      </c>
      <c r="J243" s="152">
        <v>93.2</v>
      </c>
      <c r="K243" s="153">
        <v>103.6</v>
      </c>
      <c r="L243" s="421"/>
      <c r="M243" s="421"/>
      <c r="N243" s="421"/>
      <c r="O243" s="421"/>
      <c r="P243" s="421"/>
      <c r="Q243" s="421"/>
      <c r="R243" s="421"/>
      <c r="S243" s="421"/>
      <c r="T243" s="421"/>
      <c r="U243" s="421"/>
      <c r="V243" s="421"/>
      <c r="W243" s="421"/>
      <c r="X243" s="421"/>
      <c r="Y243" s="421"/>
      <c r="Z243" s="421"/>
      <c r="AA243" s="421"/>
      <c r="AB243" s="421"/>
      <c r="AC243" s="421"/>
      <c r="AD243" s="421"/>
      <c r="AE243" s="421"/>
      <c r="AF243" s="421"/>
      <c r="AG243" s="421"/>
      <c r="AH243" s="421"/>
      <c r="AI243" s="421"/>
      <c r="AJ243" s="421"/>
      <c r="AK243" s="421"/>
      <c r="AL243" s="421"/>
      <c r="AM243" s="421"/>
    </row>
    <row r="244" spans="1:39" ht="25.05" customHeight="1">
      <c r="A244" s="154">
        <v>8001</v>
      </c>
      <c r="B244" s="428" t="s">
        <v>380</v>
      </c>
      <c r="C244" s="427" t="s">
        <v>43</v>
      </c>
      <c r="D244" s="430" t="s">
        <v>1367</v>
      </c>
      <c r="E244" s="427">
        <v>522</v>
      </c>
      <c r="F244" s="427"/>
      <c r="G244" s="154">
        <v>9917</v>
      </c>
      <c r="H244" s="427">
        <v>309</v>
      </c>
      <c r="I244" s="427">
        <v>73.8</v>
      </c>
      <c r="J244" s="427">
        <v>40.5</v>
      </c>
      <c r="K244" s="155">
        <v>70.900000000000006</v>
      </c>
      <c r="L244" s="421"/>
      <c r="M244" s="421"/>
      <c r="N244" s="421"/>
      <c r="O244" s="421"/>
      <c r="P244" s="421"/>
      <c r="Q244" s="421"/>
      <c r="R244" s="421"/>
      <c r="S244" s="421"/>
      <c r="T244" s="421"/>
      <c r="U244" s="421"/>
      <c r="V244" s="421"/>
      <c r="W244" s="421"/>
      <c r="X244" s="421"/>
      <c r="Y244" s="421"/>
      <c r="Z244" s="421"/>
      <c r="AA244" s="421"/>
      <c r="AB244" s="421"/>
      <c r="AC244" s="421"/>
      <c r="AD244" s="421"/>
      <c r="AE244" s="421"/>
      <c r="AF244" s="421"/>
      <c r="AG244" s="421"/>
      <c r="AH244" s="421"/>
      <c r="AI244" s="421"/>
      <c r="AJ244" s="421"/>
      <c r="AK244" s="421"/>
      <c r="AL244" s="421"/>
      <c r="AM244" s="421"/>
    </row>
    <row r="245" spans="1:39" ht="25.05" customHeight="1">
      <c r="A245" s="154">
        <v>8001</v>
      </c>
      <c r="B245" s="428" t="s">
        <v>381</v>
      </c>
      <c r="C245" s="427" t="s">
        <v>43</v>
      </c>
      <c r="D245" s="430" t="s">
        <v>1366</v>
      </c>
      <c r="E245" s="427">
        <v>468</v>
      </c>
      <c r="F245" s="427"/>
      <c r="G245" s="154">
        <v>8594</v>
      </c>
      <c r="H245" s="427">
        <v>309</v>
      </c>
      <c r="I245" s="427">
        <v>46</v>
      </c>
      <c r="J245" s="427">
        <v>58.9</v>
      </c>
      <c r="K245" s="155">
        <v>66</v>
      </c>
      <c r="L245" s="421"/>
      <c r="M245" s="421"/>
      <c r="N245" s="421"/>
      <c r="O245" s="421"/>
      <c r="P245" s="421"/>
      <c r="Q245" s="421"/>
      <c r="R245" s="421"/>
      <c r="S245" s="421"/>
      <c r="T245" s="421"/>
      <c r="U245" s="421"/>
      <c r="V245" s="421"/>
      <c r="W245" s="421"/>
      <c r="X245" s="421"/>
      <c r="Y245" s="421"/>
      <c r="Z245" s="421"/>
      <c r="AA245" s="421"/>
      <c r="AB245" s="421"/>
      <c r="AC245" s="421"/>
      <c r="AD245" s="421"/>
      <c r="AE245" s="421"/>
      <c r="AF245" s="421"/>
      <c r="AG245" s="421"/>
      <c r="AH245" s="421"/>
      <c r="AI245" s="421"/>
      <c r="AJ245" s="421"/>
      <c r="AK245" s="421"/>
      <c r="AL245" s="421"/>
      <c r="AM245" s="421"/>
    </row>
    <row r="246" spans="1:39" ht="25.05" customHeight="1">
      <c r="A246" s="156">
        <v>8001</v>
      </c>
      <c r="B246" s="164" t="s">
        <v>382</v>
      </c>
      <c r="C246" s="157" t="s">
        <v>43</v>
      </c>
      <c r="D246" s="410" t="s">
        <v>1365</v>
      </c>
      <c r="E246" s="157">
        <v>131</v>
      </c>
      <c r="F246" s="157"/>
      <c r="G246" s="156">
        <v>1238</v>
      </c>
      <c r="H246" s="157">
        <v>309</v>
      </c>
      <c r="I246" s="157">
        <v>23.6</v>
      </c>
      <c r="J246" s="157">
        <v>28.2</v>
      </c>
      <c r="K246" s="158">
        <v>50.5</v>
      </c>
      <c r="L246" s="421"/>
      <c r="M246" s="421"/>
      <c r="N246" s="421"/>
      <c r="O246" s="421"/>
      <c r="P246" s="421"/>
      <c r="Q246" s="421"/>
      <c r="R246" s="421"/>
      <c r="S246" s="421"/>
      <c r="T246" s="421"/>
      <c r="U246" s="421"/>
      <c r="V246" s="421"/>
      <c r="W246" s="421"/>
      <c r="X246" s="421"/>
      <c r="Y246" s="421"/>
      <c r="Z246" s="421"/>
      <c r="AA246" s="421"/>
      <c r="AB246" s="421"/>
      <c r="AC246" s="421"/>
      <c r="AD246" s="421"/>
      <c r="AE246" s="421"/>
      <c r="AF246" s="421"/>
      <c r="AG246" s="421"/>
      <c r="AH246" s="421"/>
      <c r="AI246" s="421"/>
      <c r="AJ246" s="421"/>
      <c r="AK246" s="421"/>
      <c r="AL246" s="421"/>
      <c r="AM246" s="421"/>
    </row>
    <row r="247" spans="1:39" ht="25.05" customHeight="1">
      <c r="A247" s="151">
        <v>9003</v>
      </c>
      <c r="B247" s="163" t="s">
        <v>1274</v>
      </c>
      <c r="C247" s="152" t="s">
        <v>1361</v>
      </c>
      <c r="D247" s="411" t="s">
        <v>1364</v>
      </c>
      <c r="E247" s="152">
        <v>893.93460000000005</v>
      </c>
      <c r="F247" s="152"/>
      <c r="G247" s="151">
        <v>8012</v>
      </c>
      <c r="H247" s="152">
        <v>310</v>
      </c>
      <c r="I247" s="152">
        <v>31.3</v>
      </c>
      <c r="J247" s="152">
        <v>36.5</v>
      </c>
      <c r="K247" s="153">
        <v>18.100000000000001</v>
      </c>
      <c r="L247" s="421"/>
      <c r="M247" s="421"/>
      <c r="N247" s="421"/>
      <c r="O247" s="421"/>
      <c r="P247" s="421"/>
      <c r="Q247" s="421"/>
      <c r="R247" s="421"/>
      <c r="S247" s="421"/>
      <c r="T247" s="421"/>
      <c r="U247" s="421"/>
      <c r="V247" s="421"/>
      <c r="W247" s="421"/>
      <c r="X247" s="421"/>
      <c r="Y247" s="421"/>
      <c r="Z247" s="421"/>
      <c r="AA247" s="421"/>
      <c r="AB247" s="421"/>
      <c r="AC247" s="421"/>
      <c r="AD247" s="421"/>
      <c r="AE247" s="421"/>
      <c r="AF247" s="421"/>
      <c r="AG247" s="421"/>
      <c r="AH247" s="421"/>
      <c r="AI247" s="421"/>
      <c r="AJ247" s="421"/>
      <c r="AK247" s="421"/>
      <c r="AL247" s="421"/>
      <c r="AM247" s="421"/>
    </row>
    <row r="248" spans="1:39" ht="25.05" customHeight="1">
      <c r="A248" s="154">
        <v>9003</v>
      </c>
      <c r="B248" s="428" t="s">
        <v>380</v>
      </c>
      <c r="C248" s="427" t="s">
        <v>1361</v>
      </c>
      <c r="D248" s="430" t="s">
        <v>1363</v>
      </c>
      <c r="E248" s="427">
        <v>61.677700000000002</v>
      </c>
      <c r="F248" s="427"/>
      <c r="G248" s="154">
        <v>1559</v>
      </c>
      <c r="H248" s="427">
        <v>310</v>
      </c>
      <c r="I248" s="427">
        <v>33.9</v>
      </c>
      <c r="J248" s="427">
        <v>48.7</v>
      </c>
      <c r="K248" s="155">
        <v>67.7</v>
      </c>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row>
    <row r="249" spans="1:39" ht="25.05" customHeight="1">
      <c r="A249" s="154">
        <v>9003</v>
      </c>
      <c r="B249" s="428" t="s">
        <v>381</v>
      </c>
      <c r="C249" s="427" t="s">
        <v>1361</v>
      </c>
      <c r="D249" s="430" t="s">
        <v>358</v>
      </c>
      <c r="E249" s="427">
        <v>66.386799999999994</v>
      </c>
      <c r="F249" s="427"/>
      <c r="G249" s="154">
        <v>1468</v>
      </c>
      <c r="H249" s="427">
        <v>310</v>
      </c>
      <c r="I249" s="427">
        <v>30.3</v>
      </c>
      <c r="J249" s="427">
        <v>47.4</v>
      </c>
      <c r="K249" s="155">
        <v>67.400000000000006</v>
      </c>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row>
    <row r="250" spans="1:39" ht="25.05" customHeight="1">
      <c r="A250" s="154">
        <v>9003</v>
      </c>
      <c r="B250" s="428" t="s">
        <v>382</v>
      </c>
      <c r="C250" s="427" t="s">
        <v>1361</v>
      </c>
      <c r="D250" s="430" t="s">
        <v>1362</v>
      </c>
      <c r="E250" s="427">
        <v>17.661100000000001</v>
      </c>
      <c r="F250" s="427"/>
      <c r="G250" s="154">
        <v>0</v>
      </c>
      <c r="H250" s="427">
        <v>310</v>
      </c>
      <c r="I250" s="427">
        <v>0</v>
      </c>
      <c r="J250" s="427">
        <v>0</v>
      </c>
      <c r="K250" s="155">
        <v>0</v>
      </c>
      <c r="L250" s="421"/>
      <c r="M250" s="421"/>
      <c r="N250" s="421"/>
      <c r="O250" s="421"/>
      <c r="P250" s="421"/>
      <c r="Q250" s="421"/>
      <c r="R250" s="421"/>
      <c r="S250" s="421"/>
      <c r="T250" s="421"/>
      <c r="U250" s="421"/>
      <c r="V250" s="421"/>
      <c r="W250" s="421"/>
      <c r="X250" s="421"/>
      <c r="Y250" s="421"/>
      <c r="Z250" s="421"/>
      <c r="AA250" s="421"/>
      <c r="AB250" s="421"/>
      <c r="AC250" s="421"/>
      <c r="AD250" s="421"/>
      <c r="AE250" s="421"/>
      <c r="AF250" s="421"/>
      <c r="AG250" s="421"/>
      <c r="AH250" s="421"/>
      <c r="AI250" s="421"/>
      <c r="AJ250" s="421"/>
      <c r="AK250" s="421"/>
      <c r="AL250" s="421"/>
      <c r="AM250" s="421"/>
    </row>
    <row r="251" spans="1:39" ht="25.05" customHeight="1">
      <c r="A251" s="154">
        <v>9003</v>
      </c>
      <c r="B251" s="428" t="s">
        <v>383</v>
      </c>
      <c r="C251" s="427" t="s">
        <v>1361</v>
      </c>
      <c r="D251" s="430" t="s">
        <v>359</v>
      </c>
      <c r="E251" s="427">
        <v>221.4171</v>
      </c>
      <c r="F251" s="427"/>
      <c r="G251" s="154">
        <v>20157</v>
      </c>
      <c r="H251" s="427">
        <v>310</v>
      </c>
      <c r="I251" s="427">
        <v>89.4</v>
      </c>
      <c r="J251" s="427">
        <v>93.2</v>
      </c>
      <c r="K251" s="155">
        <v>45.5</v>
      </c>
      <c r="L251" s="421"/>
      <c r="M251" s="421"/>
      <c r="N251" s="421"/>
      <c r="O251" s="421"/>
      <c r="P251" s="421"/>
      <c r="Q251" s="421"/>
      <c r="R251" s="421"/>
      <c r="S251" s="421"/>
      <c r="T251" s="421"/>
      <c r="U251" s="421"/>
      <c r="V251" s="421"/>
      <c r="W251" s="421"/>
      <c r="X251" s="421"/>
      <c r="Y251" s="421"/>
      <c r="Z251" s="421"/>
      <c r="AA251" s="421"/>
      <c r="AB251" s="421"/>
      <c r="AC251" s="421"/>
      <c r="AD251" s="421"/>
      <c r="AE251" s="421"/>
      <c r="AF251" s="421"/>
      <c r="AG251" s="421"/>
      <c r="AH251" s="421"/>
      <c r="AI251" s="421"/>
      <c r="AJ251" s="421"/>
      <c r="AK251" s="421"/>
      <c r="AL251" s="421"/>
      <c r="AM251" s="421"/>
    </row>
    <row r="252" spans="1:39" ht="25.05" customHeight="1">
      <c r="A252" s="154">
        <v>9003</v>
      </c>
      <c r="B252" s="428" t="s">
        <v>384</v>
      </c>
      <c r="C252" s="427" t="s">
        <v>1361</v>
      </c>
      <c r="D252" s="430" t="s">
        <v>360</v>
      </c>
      <c r="E252" s="427">
        <v>276.83999999999997</v>
      </c>
      <c r="F252" s="427"/>
      <c r="G252" s="154">
        <v>4545</v>
      </c>
      <c r="H252" s="427">
        <v>310</v>
      </c>
      <c r="I252" s="427">
        <v>58.7</v>
      </c>
      <c r="J252" s="427">
        <v>85.2</v>
      </c>
      <c r="K252" s="155">
        <v>58.4</v>
      </c>
      <c r="L252" s="421"/>
      <c r="M252" s="421"/>
      <c r="N252" s="421"/>
      <c r="O252" s="421"/>
      <c r="P252" s="421"/>
      <c r="Q252" s="421"/>
      <c r="R252" s="421"/>
      <c r="S252" s="421"/>
      <c r="T252" s="421"/>
      <c r="U252" s="421"/>
      <c r="V252" s="421"/>
      <c r="W252" s="421"/>
      <c r="X252" s="421"/>
      <c r="Y252" s="421"/>
      <c r="Z252" s="421"/>
      <c r="AA252" s="421"/>
      <c r="AB252" s="421"/>
      <c r="AC252" s="421"/>
      <c r="AD252" s="421"/>
      <c r="AE252" s="421"/>
      <c r="AF252" s="421"/>
      <c r="AG252" s="421"/>
      <c r="AH252" s="421"/>
      <c r="AI252" s="421"/>
      <c r="AJ252" s="421"/>
      <c r="AK252" s="421"/>
      <c r="AL252" s="421"/>
      <c r="AM252" s="421"/>
    </row>
    <row r="253" spans="1:39" ht="25.05" customHeight="1">
      <c r="A253" s="154">
        <v>9003</v>
      </c>
      <c r="B253" s="428" t="s">
        <v>385</v>
      </c>
      <c r="C253" s="427" t="s">
        <v>1361</v>
      </c>
      <c r="D253" s="430" t="s">
        <v>361</v>
      </c>
      <c r="E253" s="427">
        <v>75.529300000000006</v>
      </c>
      <c r="F253" s="427"/>
      <c r="G253" s="154">
        <v>2638</v>
      </c>
      <c r="H253" s="427">
        <v>310</v>
      </c>
      <c r="I253" s="427">
        <v>13.2</v>
      </c>
      <c r="J253" s="427">
        <v>13.2</v>
      </c>
      <c r="K253" s="155">
        <v>5.5</v>
      </c>
      <c r="L253" s="421"/>
      <c r="M253" s="421"/>
      <c r="N253" s="421"/>
      <c r="O253" s="421"/>
      <c r="P253" s="421"/>
      <c r="Q253" s="421"/>
      <c r="R253" s="421"/>
      <c r="S253" s="421"/>
      <c r="T253" s="421"/>
      <c r="U253" s="421"/>
      <c r="V253" s="421"/>
      <c r="W253" s="421"/>
      <c r="X253" s="421"/>
      <c r="Y253" s="421"/>
      <c r="Z253" s="421"/>
      <c r="AA253" s="421"/>
      <c r="AB253" s="421"/>
      <c r="AC253" s="421"/>
      <c r="AD253" s="421"/>
      <c r="AE253" s="421"/>
      <c r="AF253" s="421"/>
      <c r="AG253" s="421"/>
      <c r="AH253" s="421"/>
      <c r="AI253" s="421"/>
      <c r="AJ253" s="421"/>
      <c r="AK253" s="421"/>
      <c r="AL253" s="421"/>
      <c r="AM253" s="421"/>
    </row>
    <row r="254" spans="1:39" ht="25.05" customHeight="1">
      <c r="A254" s="156">
        <v>9003</v>
      </c>
      <c r="B254" s="164" t="s">
        <v>386</v>
      </c>
      <c r="C254" s="157" t="s">
        <v>1361</v>
      </c>
      <c r="D254" s="410" t="s">
        <v>1360</v>
      </c>
      <c r="E254" s="157">
        <v>112.858</v>
      </c>
      <c r="F254" s="157"/>
      <c r="G254" s="156">
        <v>1568</v>
      </c>
      <c r="H254" s="157">
        <v>310</v>
      </c>
      <c r="I254" s="157">
        <v>88.1</v>
      </c>
      <c r="J254" s="157">
        <v>76.5</v>
      </c>
      <c r="K254" s="158">
        <v>47.7</v>
      </c>
      <c r="L254" s="421"/>
      <c r="M254" s="421"/>
      <c r="N254" s="421"/>
      <c r="O254" s="421"/>
      <c r="P254" s="421"/>
      <c r="Q254" s="421"/>
      <c r="R254" s="421"/>
      <c r="S254" s="421"/>
      <c r="T254" s="421"/>
      <c r="U254" s="421"/>
      <c r="V254" s="421"/>
      <c r="W254" s="421"/>
      <c r="X254" s="421"/>
      <c r="Y254" s="421"/>
      <c r="Z254" s="421"/>
      <c r="AA254" s="421"/>
      <c r="AB254" s="421"/>
      <c r="AC254" s="421"/>
      <c r="AD254" s="421"/>
      <c r="AE254" s="421"/>
      <c r="AF254" s="421"/>
      <c r="AG254" s="421"/>
      <c r="AH254" s="421"/>
      <c r="AI254" s="421"/>
      <c r="AJ254" s="421"/>
      <c r="AK254" s="421"/>
      <c r="AL254" s="421"/>
      <c r="AM254" s="421"/>
    </row>
    <row r="255" spans="1:39" ht="25.05" customHeight="1">
      <c r="A255" s="151">
        <v>8002</v>
      </c>
      <c r="B255" s="163" t="s">
        <v>1274</v>
      </c>
      <c r="C255" s="152" t="s">
        <v>42</v>
      </c>
      <c r="D255" s="411" t="s">
        <v>1357</v>
      </c>
      <c r="E255" s="152">
        <v>850</v>
      </c>
      <c r="F255" s="152"/>
      <c r="G255" s="151">
        <v>22040</v>
      </c>
      <c r="H255" s="152">
        <v>309</v>
      </c>
      <c r="I255" s="152">
        <v>88.7</v>
      </c>
      <c r="J255" s="152">
        <v>100</v>
      </c>
      <c r="K255" s="153">
        <v>100</v>
      </c>
      <c r="L255" s="421"/>
      <c r="M255" s="421"/>
      <c r="N255" s="421"/>
      <c r="O255" s="421"/>
      <c r="P255" s="421"/>
      <c r="Q255" s="421"/>
      <c r="R255" s="421"/>
      <c r="S255" s="421"/>
      <c r="T255" s="421"/>
      <c r="U255" s="421"/>
      <c r="V255" s="421"/>
      <c r="W255" s="421"/>
      <c r="X255" s="421"/>
      <c r="Y255" s="421"/>
      <c r="Z255" s="421"/>
      <c r="AA255" s="421"/>
      <c r="AB255" s="421"/>
      <c r="AC255" s="421"/>
      <c r="AD255" s="421"/>
      <c r="AE255" s="421"/>
      <c r="AF255" s="421"/>
      <c r="AG255" s="421"/>
      <c r="AH255" s="421"/>
      <c r="AI255" s="421"/>
      <c r="AJ255" s="421"/>
      <c r="AK255" s="421"/>
      <c r="AL255" s="421"/>
      <c r="AM255" s="421"/>
    </row>
    <row r="256" spans="1:39" ht="25.05" customHeight="1">
      <c r="A256" s="156">
        <v>8002</v>
      </c>
      <c r="B256" s="164" t="s">
        <v>380</v>
      </c>
      <c r="C256" s="157" t="s">
        <v>42</v>
      </c>
      <c r="D256" s="410" t="s">
        <v>1359</v>
      </c>
      <c r="E256" s="157">
        <v>63.09</v>
      </c>
      <c r="F256" s="157"/>
      <c r="G256" s="156">
        <v>0</v>
      </c>
      <c r="H256" s="157">
        <v>309</v>
      </c>
      <c r="I256" s="157">
        <v>0</v>
      </c>
      <c r="J256" s="157">
        <v>0</v>
      </c>
      <c r="K256" s="158">
        <v>0</v>
      </c>
      <c r="L256" s="421"/>
      <c r="M256" s="421"/>
      <c r="N256" s="421"/>
      <c r="O256" s="421"/>
      <c r="P256" s="421"/>
      <c r="Q256" s="421"/>
      <c r="R256" s="421"/>
      <c r="S256" s="421"/>
      <c r="T256" s="421"/>
      <c r="U256" s="421"/>
      <c r="V256" s="421"/>
      <c r="W256" s="421"/>
      <c r="X256" s="421"/>
      <c r="Y256" s="421"/>
      <c r="Z256" s="421"/>
      <c r="AA256" s="421"/>
      <c r="AB256" s="421"/>
      <c r="AC256" s="421"/>
      <c r="AD256" s="421"/>
      <c r="AE256" s="421"/>
      <c r="AF256" s="421"/>
      <c r="AG256" s="421"/>
      <c r="AH256" s="421"/>
      <c r="AI256" s="421"/>
      <c r="AJ256" s="421"/>
      <c r="AK256" s="421"/>
      <c r="AL256" s="421"/>
      <c r="AM256" s="421"/>
    </row>
    <row r="257" spans="1:39" ht="25.05" customHeight="1">
      <c r="A257" s="156">
        <v>8017</v>
      </c>
      <c r="B257" s="165" t="s">
        <v>1274</v>
      </c>
      <c r="C257" s="157" t="s">
        <v>1709</v>
      </c>
      <c r="D257" s="410" t="s">
        <v>1710</v>
      </c>
      <c r="E257" s="157">
        <v>1439</v>
      </c>
      <c r="F257" s="157"/>
      <c r="G257" s="156">
        <v>15049</v>
      </c>
      <c r="H257" s="157">
        <v>359</v>
      </c>
      <c r="I257" s="157">
        <v>98.6</v>
      </c>
      <c r="J257" s="157">
        <v>85</v>
      </c>
      <c r="K257" s="158">
        <v>97.5</v>
      </c>
      <c r="L257" s="421"/>
      <c r="M257" s="421"/>
      <c r="N257" s="421"/>
      <c r="O257" s="421"/>
      <c r="P257" s="421"/>
      <c r="Q257" s="421"/>
      <c r="R257" s="421"/>
      <c r="S257" s="421"/>
      <c r="T257" s="421"/>
      <c r="U257" s="421"/>
      <c r="V257" s="421"/>
      <c r="W257" s="421"/>
      <c r="X257" s="421"/>
      <c r="Y257" s="421"/>
      <c r="Z257" s="421"/>
      <c r="AA257" s="421"/>
      <c r="AB257" s="421"/>
      <c r="AC257" s="421"/>
      <c r="AD257" s="421"/>
      <c r="AE257" s="421"/>
      <c r="AF257" s="421"/>
      <c r="AG257" s="421"/>
      <c r="AH257" s="421"/>
      <c r="AI257" s="421"/>
      <c r="AJ257" s="421"/>
      <c r="AK257" s="421"/>
      <c r="AL257" s="421"/>
      <c r="AM257" s="421"/>
    </row>
    <row r="258" spans="1:39" ht="25.05" customHeight="1">
      <c r="A258" s="151">
        <v>8013</v>
      </c>
      <c r="B258" s="163" t="s">
        <v>1274</v>
      </c>
      <c r="C258" s="152" t="s">
        <v>1700</v>
      </c>
      <c r="D258" s="411" t="s">
        <v>352</v>
      </c>
      <c r="E258" s="152">
        <v>1200</v>
      </c>
      <c r="F258" s="152"/>
      <c r="G258" s="151">
        <v>25575</v>
      </c>
      <c r="H258" s="152">
        <v>306</v>
      </c>
      <c r="I258" s="152">
        <v>77.099999999999994</v>
      </c>
      <c r="J258" s="152">
        <v>93.8</v>
      </c>
      <c r="K258" s="153">
        <v>95.8</v>
      </c>
      <c r="L258" s="421"/>
      <c r="M258" s="421"/>
      <c r="N258" s="421"/>
      <c r="O258" s="421"/>
      <c r="P258" s="421"/>
      <c r="Q258" s="421"/>
      <c r="R258" s="421"/>
      <c r="S258" s="421"/>
      <c r="T258" s="421"/>
      <c r="U258" s="421"/>
      <c r="V258" s="421"/>
      <c r="W258" s="421"/>
      <c r="X258" s="421"/>
      <c r="Y258" s="421"/>
      <c r="Z258" s="421"/>
      <c r="AA258" s="421"/>
      <c r="AB258" s="421"/>
      <c r="AC258" s="421"/>
      <c r="AD258" s="421"/>
      <c r="AE258" s="421"/>
      <c r="AF258" s="421"/>
      <c r="AG258" s="421"/>
      <c r="AH258" s="421"/>
      <c r="AI258" s="421"/>
      <c r="AJ258" s="421"/>
      <c r="AK258" s="421"/>
      <c r="AL258" s="421"/>
      <c r="AM258" s="421"/>
    </row>
    <row r="259" spans="1:39" ht="25.05" customHeight="1">
      <c r="A259" s="156">
        <v>8013</v>
      </c>
      <c r="B259" s="164" t="s">
        <v>380</v>
      </c>
      <c r="C259" s="157" t="s">
        <v>1700</v>
      </c>
      <c r="D259" s="410" t="s">
        <v>1366</v>
      </c>
      <c r="E259" s="157">
        <v>225</v>
      </c>
      <c r="F259" s="157"/>
      <c r="G259" s="156">
        <v>6578</v>
      </c>
      <c r="H259" s="157">
        <v>306</v>
      </c>
      <c r="I259" s="157">
        <v>32.700000000000003</v>
      </c>
      <c r="J259" s="157">
        <v>18.3</v>
      </c>
      <c r="K259" s="158">
        <v>74.5</v>
      </c>
      <c r="L259" s="421"/>
      <c r="M259" s="421"/>
      <c r="N259" s="421"/>
      <c r="O259" s="421"/>
      <c r="P259" s="421"/>
      <c r="Q259" s="421"/>
      <c r="R259" s="421"/>
      <c r="S259" s="421"/>
      <c r="T259" s="421"/>
      <c r="U259" s="421"/>
      <c r="V259" s="421"/>
      <c r="W259" s="421"/>
      <c r="X259" s="421"/>
      <c r="Y259" s="421"/>
      <c r="Z259" s="421"/>
      <c r="AA259" s="421"/>
      <c r="AB259" s="421"/>
      <c r="AC259" s="421"/>
      <c r="AD259" s="421"/>
      <c r="AE259" s="421"/>
      <c r="AF259" s="421"/>
      <c r="AG259" s="421"/>
      <c r="AH259" s="421"/>
      <c r="AI259" s="421"/>
      <c r="AJ259" s="421"/>
      <c r="AK259" s="421"/>
      <c r="AL259" s="421"/>
      <c r="AM259" s="421"/>
    </row>
    <row r="260" spans="1:39" ht="25.05" customHeight="1">
      <c r="A260" s="159">
        <v>8006</v>
      </c>
      <c r="B260" s="165" t="s">
        <v>1274</v>
      </c>
      <c r="C260" s="160" t="s">
        <v>1714</v>
      </c>
      <c r="D260" s="412" t="s">
        <v>1716</v>
      </c>
      <c r="E260" s="160">
        <v>939</v>
      </c>
      <c r="F260" s="160"/>
      <c r="G260" s="159">
        <v>13611</v>
      </c>
      <c r="H260" s="160">
        <v>307</v>
      </c>
      <c r="I260" s="461">
        <v>33.200000000000003</v>
      </c>
      <c r="J260" s="461"/>
      <c r="K260" s="462"/>
      <c r="L260" s="421"/>
      <c r="M260" s="421"/>
      <c r="N260" s="421"/>
      <c r="O260" s="421"/>
      <c r="P260" s="421"/>
      <c r="Q260" s="421"/>
      <c r="R260" s="421"/>
      <c r="S260" s="421"/>
      <c r="T260" s="421"/>
      <c r="U260" s="421"/>
      <c r="V260" s="421"/>
      <c r="W260" s="421"/>
      <c r="X260" s="421"/>
      <c r="Y260" s="421"/>
      <c r="Z260" s="421"/>
      <c r="AA260" s="421"/>
      <c r="AB260" s="421"/>
      <c r="AC260" s="421"/>
      <c r="AD260" s="421"/>
      <c r="AE260" s="421"/>
      <c r="AF260" s="421"/>
      <c r="AG260" s="421"/>
      <c r="AH260" s="421"/>
      <c r="AI260" s="421"/>
      <c r="AJ260" s="421"/>
      <c r="AK260" s="421"/>
      <c r="AL260" s="421"/>
      <c r="AM260" s="421"/>
    </row>
    <row r="261" spans="1:39" ht="25.05" customHeight="1">
      <c r="A261" s="159">
        <v>8018</v>
      </c>
      <c r="B261" s="165" t="s">
        <v>1274</v>
      </c>
      <c r="C261" s="160" t="s">
        <v>1701</v>
      </c>
      <c r="D261" s="412" t="s">
        <v>1718</v>
      </c>
      <c r="E261" s="160">
        <v>1439</v>
      </c>
      <c r="F261" s="160"/>
      <c r="G261" s="159">
        <v>8403</v>
      </c>
      <c r="H261" s="160">
        <v>360</v>
      </c>
      <c r="I261" s="461">
        <v>82.8</v>
      </c>
      <c r="J261" s="461"/>
      <c r="K261" s="462"/>
      <c r="L261" s="421"/>
      <c r="M261" s="421"/>
      <c r="N261" s="421"/>
      <c r="O261" s="421"/>
      <c r="P261" s="421"/>
      <c r="Q261" s="421"/>
      <c r="R261" s="421"/>
      <c r="S261" s="421"/>
      <c r="T261" s="421"/>
      <c r="U261" s="421"/>
      <c r="V261" s="421"/>
      <c r="W261" s="421"/>
      <c r="X261" s="421"/>
      <c r="Y261" s="421"/>
      <c r="Z261" s="421"/>
      <c r="AA261" s="421"/>
      <c r="AB261" s="421"/>
      <c r="AC261" s="421"/>
      <c r="AD261" s="421"/>
      <c r="AE261" s="421"/>
      <c r="AF261" s="421"/>
      <c r="AG261" s="421"/>
      <c r="AH261" s="421"/>
      <c r="AI261" s="421"/>
      <c r="AJ261" s="421"/>
      <c r="AK261" s="421"/>
      <c r="AL261" s="421"/>
      <c r="AM261" s="421"/>
    </row>
    <row r="262" spans="1:39" ht="25.05" customHeight="1">
      <c r="A262" s="159">
        <v>8008</v>
      </c>
      <c r="B262" s="165" t="s">
        <v>1274</v>
      </c>
      <c r="C262" s="160" t="s">
        <v>1358</v>
      </c>
      <c r="D262" s="412" t="s">
        <v>1357</v>
      </c>
      <c r="E262" s="160">
        <v>858</v>
      </c>
      <c r="F262" s="160"/>
      <c r="G262" s="159">
        <v>4566</v>
      </c>
      <c r="H262" s="160">
        <v>359</v>
      </c>
      <c r="I262" s="395" t="s">
        <v>1517</v>
      </c>
      <c r="J262" s="395" t="s">
        <v>1517</v>
      </c>
      <c r="K262" s="161">
        <v>80.5</v>
      </c>
      <c r="L262" s="421"/>
      <c r="M262" s="421"/>
      <c r="N262" s="421"/>
      <c r="O262" s="421"/>
      <c r="P262" s="421"/>
      <c r="Q262" s="421"/>
      <c r="R262" s="421"/>
      <c r="S262" s="421"/>
      <c r="T262" s="421"/>
      <c r="U262" s="421"/>
      <c r="V262" s="421"/>
      <c r="W262" s="421"/>
      <c r="X262" s="421"/>
      <c r="Y262" s="421"/>
      <c r="Z262" s="421"/>
      <c r="AA262" s="421"/>
      <c r="AB262" s="421"/>
      <c r="AC262" s="421"/>
      <c r="AD262" s="421"/>
      <c r="AE262" s="421"/>
      <c r="AF262" s="421"/>
      <c r="AG262" s="421"/>
      <c r="AH262" s="421"/>
      <c r="AI262" s="421"/>
      <c r="AJ262" s="421"/>
      <c r="AK262" s="421"/>
      <c r="AL262" s="421"/>
      <c r="AM262" s="421"/>
    </row>
    <row r="263" spans="1:39" ht="25.05" customHeight="1">
      <c r="A263" s="151">
        <v>8007</v>
      </c>
      <c r="B263" s="163" t="s">
        <v>1274</v>
      </c>
      <c r="C263" s="152" t="s">
        <v>1702</v>
      </c>
      <c r="D263" s="411" t="s">
        <v>353</v>
      </c>
      <c r="E263" s="152">
        <v>858</v>
      </c>
      <c r="F263" s="152"/>
      <c r="G263" s="151">
        <v>15476</v>
      </c>
      <c r="H263" s="152">
        <v>359</v>
      </c>
      <c r="I263" s="461">
        <v>52.2</v>
      </c>
      <c r="J263" s="461"/>
      <c r="K263" s="462"/>
      <c r="L263" s="421"/>
      <c r="M263" s="421"/>
      <c r="N263" s="421"/>
      <c r="O263" s="421"/>
      <c r="P263" s="421"/>
      <c r="Q263" s="421"/>
      <c r="R263" s="421"/>
      <c r="S263" s="421"/>
      <c r="T263" s="421"/>
      <c r="U263" s="421"/>
      <c r="V263" s="421"/>
      <c r="W263" s="421"/>
      <c r="X263" s="421"/>
      <c r="Y263" s="421"/>
      <c r="Z263" s="421"/>
      <c r="AA263" s="421"/>
      <c r="AB263" s="421"/>
      <c r="AC263" s="421"/>
      <c r="AD263" s="421"/>
      <c r="AE263" s="421"/>
      <c r="AF263" s="421"/>
      <c r="AG263" s="421"/>
      <c r="AH263" s="421"/>
      <c r="AI263" s="421"/>
      <c r="AJ263" s="421"/>
      <c r="AK263" s="421"/>
      <c r="AL263" s="421"/>
      <c r="AM263" s="421"/>
    </row>
    <row r="264" spans="1:39" ht="25.05" customHeight="1">
      <c r="A264" s="159">
        <v>8011</v>
      </c>
      <c r="B264" s="165" t="s">
        <v>1274</v>
      </c>
      <c r="C264" s="160" t="s">
        <v>22</v>
      </c>
      <c r="D264" s="412" t="s">
        <v>1716</v>
      </c>
      <c r="E264" s="160">
        <v>750</v>
      </c>
      <c r="F264" s="160"/>
      <c r="G264" s="159">
        <v>14609</v>
      </c>
      <c r="H264" s="160">
        <v>307</v>
      </c>
      <c r="I264" s="461">
        <v>64.599999999999994</v>
      </c>
      <c r="J264" s="461"/>
      <c r="K264" s="462"/>
      <c r="L264" s="421"/>
      <c r="M264" s="421"/>
      <c r="N264" s="421"/>
      <c r="O264" s="421"/>
      <c r="P264" s="421"/>
      <c r="Q264" s="421"/>
      <c r="R264" s="421"/>
      <c r="S264" s="421"/>
      <c r="T264" s="421"/>
      <c r="U264" s="421"/>
      <c r="V264" s="421"/>
      <c r="W264" s="421"/>
      <c r="X264" s="421"/>
      <c r="Y264" s="421"/>
      <c r="Z264" s="421"/>
      <c r="AA264" s="421"/>
      <c r="AB264" s="421"/>
      <c r="AC264" s="421"/>
      <c r="AD264" s="421"/>
      <c r="AE264" s="421"/>
      <c r="AF264" s="421"/>
      <c r="AG264" s="421"/>
      <c r="AH264" s="421"/>
      <c r="AI264" s="421"/>
      <c r="AJ264" s="421"/>
      <c r="AK264" s="421"/>
      <c r="AL264" s="421"/>
      <c r="AM264" s="421"/>
    </row>
    <row r="265" spans="1:39" ht="25.05" customHeight="1">
      <c r="A265" s="159">
        <v>8084</v>
      </c>
      <c r="B265" s="165" t="s">
        <v>1274</v>
      </c>
      <c r="C265" s="160" t="s">
        <v>1356</v>
      </c>
      <c r="D265" s="412" t="s">
        <v>1728</v>
      </c>
      <c r="E265" s="160">
        <v>928.84</v>
      </c>
      <c r="F265" s="160"/>
      <c r="G265" s="159">
        <v>500</v>
      </c>
      <c r="H265" s="160">
        <v>359</v>
      </c>
      <c r="I265" s="160">
        <v>14.8</v>
      </c>
      <c r="J265" s="160">
        <v>0</v>
      </c>
      <c r="K265" s="161">
        <v>0</v>
      </c>
      <c r="L265" s="421"/>
      <c r="M265" s="421"/>
      <c r="N265" s="421"/>
      <c r="O265" s="421"/>
      <c r="P265" s="421"/>
      <c r="Q265" s="421"/>
      <c r="R265" s="421"/>
      <c r="S265" s="421"/>
      <c r="T265" s="421"/>
      <c r="U265" s="421"/>
      <c r="V265" s="421"/>
      <c r="W265" s="421"/>
      <c r="X265" s="421"/>
      <c r="Y265" s="421"/>
      <c r="Z265" s="421"/>
      <c r="AA265" s="421"/>
      <c r="AB265" s="421"/>
      <c r="AC265" s="421"/>
      <c r="AD265" s="421"/>
      <c r="AE265" s="421"/>
      <c r="AF265" s="421"/>
      <c r="AG265" s="421"/>
      <c r="AH265" s="421"/>
      <c r="AI265" s="421"/>
      <c r="AJ265" s="421"/>
      <c r="AK265" s="421"/>
      <c r="AL265" s="421"/>
      <c r="AM265" s="421"/>
    </row>
    <row r="266" spans="1:39" ht="25.05" customHeight="1">
      <c r="A266" s="159">
        <v>8012</v>
      </c>
      <c r="B266" s="165" t="s">
        <v>1274</v>
      </c>
      <c r="C266" s="160" t="s">
        <v>20</v>
      </c>
      <c r="D266" s="412" t="s">
        <v>352</v>
      </c>
      <c r="E266" s="160">
        <v>930</v>
      </c>
      <c r="F266" s="160"/>
      <c r="G266" s="159">
        <v>0</v>
      </c>
      <c r="H266" s="160">
        <v>309</v>
      </c>
      <c r="I266" s="160">
        <v>4.5</v>
      </c>
      <c r="J266" s="160">
        <v>4.5</v>
      </c>
      <c r="K266" s="161">
        <v>15.5</v>
      </c>
      <c r="L266" s="421"/>
      <c r="M266" s="421"/>
      <c r="N266" s="421"/>
      <c r="O266" s="421"/>
      <c r="P266" s="421"/>
      <c r="Q266" s="421"/>
      <c r="R266" s="421"/>
      <c r="S266" s="421"/>
      <c r="T266" s="421"/>
      <c r="U266" s="421"/>
      <c r="V266" s="421"/>
      <c r="W266" s="421"/>
      <c r="X266" s="421"/>
      <c r="Y266" s="421"/>
      <c r="Z266" s="421"/>
      <c r="AA266" s="421"/>
      <c r="AB266" s="421"/>
      <c r="AC266" s="421"/>
      <c r="AD266" s="421"/>
      <c r="AE266" s="421"/>
      <c r="AF266" s="421"/>
      <c r="AG266" s="421"/>
      <c r="AH266" s="421"/>
      <c r="AI266" s="421"/>
      <c r="AJ266" s="421"/>
      <c r="AK266" s="421"/>
      <c r="AL266" s="421"/>
      <c r="AM266" s="421"/>
    </row>
    <row r="267" spans="1:39" ht="25.05" customHeight="1">
      <c r="A267" s="159">
        <v>8087</v>
      </c>
      <c r="B267" s="165" t="s">
        <v>1274</v>
      </c>
      <c r="C267" s="160" t="s">
        <v>276</v>
      </c>
      <c r="D267" s="412" t="s">
        <v>1713</v>
      </c>
      <c r="E267" s="160">
        <v>543</v>
      </c>
      <c r="F267" s="160"/>
      <c r="G267" s="159">
        <v>881</v>
      </c>
      <c r="H267" s="160">
        <v>360</v>
      </c>
      <c r="I267" s="160">
        <v>15</v>
      </c>
      <c r="J267" s="160">
        <v>0</v>
      </c>
      <c r="K267" s="161">
        <v>3.1</v>
      </c>
      <c r="L267" s="421"/>
      <c r="M267" s="421"/>
      <c r="N267" s="421"/>
      <c r="O267" s="421"/>
      <c r="P267" s="421"/>
      <c r="Q267" s="421"/>
      <c r="R267" s="421"/>
      <c r="S267" s="421"/>
      <c r="T267" s="421"/>
      <c r="U267" s="421"/>
      <c r="V267" s="421"/>
      <c r="W267" s="421"/>
      <c r="X267" s="421"/>
      <c r="Y267" s="421"/>
      <c r="Z267" s="421"/>
      <c r="AA267" s="421"/>
      <c r="AB267" s="421"/>
      <c r="AC267" s="421"/>
      <c r="AD267" s="421"/>
      <c r="AE267" s="421"/>
      <c r="AF267" s="421"/>
      <c r="AG267" s="421"/>
      <c r="AH267" s="421"/>
      <c r="AI267" s="421"/>
      <c r="AJ267" s="421"/>
      <c r="AK267" s="421"/>
      <c r="AL267" s="421"/>
      <c r="AM267" s="421"/>
    </row>
    <row r="268" spans="1:39" ht="25.05" customHeight="1">
      <c r="A268" s="159">
        <v>8086</v>
      </c>
      <c r="B268" s="165" t="s">
        <v>1274</v>
      </c>
      <c r="C268" s="160" t="s">
        <v>7</v>
      </c>
      <c r="D268" s="412" t="s">
        <v>1713</v>
      </c>
      <c r="E268" s="160">
        <v>500</v>
      </c>
      <c r="F268" s="160"/>
      <c r="G268" s="159">
        <v>1147</v>
      </c>
      <c r="H268" s="160">
        <v>359</v>
      </c>
      <c r="I268" s="160">
        <v>7.2</v>
      </c>
      <c r="J268" s="160">
        <v>8.4</v>
      </c>
      <c r="K268" s="161">
        <v>4.2</v>
      </c>
      <c r="L268" s="421"/>
      <c r="M268" s="421"/>
      <c r="N268" s="421"/>
      <c r="O268" s="421"/>
      <c r="P268" s="421"/>
      <c r="Q268" s="421"/>
      <c r="R268" s="421"/>
      <c r="S268" s="421"/>
      <c r="T268" s="421"/>
      <c r="U268" s="421"/>
      <c r="V268" s="421"/>
      <c r="W268" s="421"/>
      <c r="X268" s="421"/>
      <c r="Y268" s="421"/>
      <c r="Z268" s="421"/>
      <c r="AA268" s="421"/>
      <c r="AB268" s="421"/>
      <c r="AC268" s="421"/>
      <c r="AD268" s="421"/>
      <c r="AE268" s="421"/>
      <c r="AF268" s="421"/>
      <c r="AG268" s="421"/>
      <c r="AH268" s="421"/>
      <c r="AI268" s="421"/>
      <c r="AJ268" s="421"/>
      <c r="AK268" s="421"/>
      <c r="AL268" s="421"/>
      <c r="AM268" s="421"/>
    </row>
    <row r="269" spans="1:39" ht="25.05" customHeight="1">
      <c r="A269" s="159">
        <v>8009</v>
      </c>
      <c r="B269" s="165" t="s">
        <v>1274</v>
      </c>
      <c r="C269" s="160" t="s">
        <v>1355</v>
      </c>
      <c r="D269" s="412" t="s">
        <v>1354</v>
      </c>
      <c r="E269" s="160">
        <v>504</v>
      </c>
      <c r="F269" s="160"/>
      <c r="G269" s="159">
        <v>1168</v>
      </c>
      <c r="H269" s="160">
        <v>365</v>
      </c>
      <c r="I269" s="160">
        <v>7.4</v>
      </c>
      <c r="J269" s="160">
        <v>10.4</v>
      </c>
      <c r="K269" s="161">
        <v>19.2</v>
      </c>
      <c r="L269" s="421"/>
      <c r="M269" s="421"/>
      <c r="N269" s="421"/>
      <c r="O269" s="421"/>
      <c r="P269" s="421"/>
      <c r="Q269" s="421"/>
      <c r="R269" s="421"/>
      <c r="S269" s="421"/>
      <c r="T269" s="421"/>
      <c r="U269" s="421"/>
      <c r="V269" s="421"/>
      <c r="W269" s="421"/>
      <c r="X269" s="421"/>
      <c r="Y269" s="421"/>
      <c r="Z269" s="421"/>
      <c r="AA269" s="421"/>
      <c r="AB269" s="421"/>
      <c r="AC269" s="421"/>
      <c r="AD269" s="421"/>
      <c r="AE269" s="421"/>
      <c r="AF269" s="421"/>
      <c r="AG269" s="421"/>
      <c r="AH269" s="421"/>
      <c r="AI269" s="421"/>
      <c r="AJ269" s="421"/>
      <c r="AK269" s="421"/>
      <c r="AL269" s="421"/>
      <c r="AM269" s="421"/>
    </row>
    <row r="270" spans="1:39" ht="25.05" customHeight="1">
      <c r="A270" s="159">
        <v>8015</v>
      </c>
      <c r="B270" s="165" t="s">
        <v>1274</v>
      </c>
      <c r="C270" s="160" t="s">
        <v>295</v>
      </c>
      <c r="D270" s="412" t="s">
        <v>352</v>
      </c>
      <c r="E270" s="160">
        <v>403</v>
      </c>
      <c r="F270" s="160"/>
      <c r="G270" s="159">
        <v>121</v>
      </c>
      <c r="H270" s="160">
        <v>360</v>
      </c>
      <c r="I270" s="160">
        <v>1.1000000000000001</v>
      </c>
      <c r="J270" s="160">
        <v>1.9</v>
      </c>
      <c r="K270" s="161">
        <v>0.6</v>
      </c>
      <c r="L270" s="421"/>
      <c r="M270" s="421"/>
      <c r="N270" s="421"/>
      <c r="O270" s="421"/>
      <c r="P270" s="421"/>
      <c r="Q270" s="421"/>
      <c r="R270" s="421"/>
      <c r="S270" s="421"/>
      <c r="T270" s="421"/>
      <c r="U270" s="421"/>
      <c r="V270" s="421"/>
      <c r="W270" s="421"/>
      <c r="X270" s="421"/>
      <c r="Y270" s="421"/>
      <c r="Z270" s="421"/>
      <c r="AA270" s="421"/>
      <c r="AB270" s="421"/>
      <c r="AC270" s="421"/>
      <c r="AD270" s="421"/>
      <c r="AE270" s="421"/>
      <c r="AF270" s="421"/>
      <c r="AG270" s="421"/>
      <c r="AH270" s="421"/>
      <c r="AI270" s="421"/>
      <c r="AJ270" s="421"/>
      <c r="AK270" s="421"/>
      <c r="AL270" s="421"/>
      <c r="AM270" s="421"/>
    </row>
    <row r="271" spans="1:39" ht="25.05" customHeight="1">
      <c r="A271" s="159">
        <v>8085</v>
      </c>
      <c r="B271" s="165" t="s">
        <v>1274</v>
      </c>
      <c r="C271" s="160" t="s">
        <v>1353</v>
      </c>
      <c r="D271" s="412" t="s">
        <v>1728</v>
      </c>
      <c r="E271" s="160">
        <v>436</v>
      </c>
      <c r="F271" s="160"/>
      <c r="G271" s="159">
        <v>250</v>
      </c>
      <c r="H271" s="160">
        <v>359</v>
      </c>
      <c r="I271" s="160">
        <v>6.7</v>
      </c>
      <c r="J271" s="160">
        <v>0</v>
      </c>
      <c r="K271" s="161">
        <v>0</v>
      </c>
      <c r="L271" s="421"/>
      <c r="M271" s="421"/>
      <c r="N271" s="421"/>
      <c r="O271" s="421"/>
      <c r="P271" s="421"/>
      <c r="Q271" s="421"/>
      <c r="R271" s="421"/>
      <c r="S271" s="421"/>
      <c r="T271" s="421"/>
      <c r="U271" s="421"/>
      <c r="V271" s="421"/>
      <c r="W271" s="421"/>
      <c r="X271" s="421"/>
      <c r="Y271" s="421"/>
      <c r="Z271" s="421"/>
      <c r="AA271" s="421"/>
      <c r="AB271" s="421"/>
      <c r="AC271" s="421"/>
      <c r="AD271" s="421"/>
      <c r="AE271" s="421"/>
      <c r="AF271" s="421"/>
      <c r="AG271" s="421"/>
      <c r="AH271" s="421"/>
      <c r="AI271" s="421"/>
      <c r="AJ271" s="421"/>
      <c r="AK271" s="421"/>
      <c r="AL271" s="421"/>
      <c r="AM271" s="421"/>
    </row>
    <row r="272" spans="1:39" ht="25.05" customHeight="1">
      <c r="A272" s="159">
        <v>8004</v>
      </c>
      <c r="B272" s="165" t="s">
        <v>1274</v>
      </c>
      <c r="C272" s="160" t="s">
        <v>293</v>
      </c>
      <c r="D272" s="412" t="s">
        <v>352</v>
      </c>
      <c r="E272" s="160">
        <v>339</v>
      </c>
      <c r="F272" s="160">
        <v>50</v>
      </c>
      <c r="G272" s="159">
        <v>1300</v>
      </c>
      <c r="H272" s="160">
        <v>366</v>
      </c>
      <c r="I272" s="160">
        <v>41.1</v>
      </c>
      <c r="J272" s="160">
        <v>41.1</v>
      </c>
      <c r="K272" s="161">
        <v>41.1</v>
      </c>
      <c r="L272" s="421"/>
      <c r="M272" s="421"/>
      <c r="N272" s="421"/>
      <c r="O272" s="421"/>
      <c r="P272" s="421"/>
      <c r="Q272" s="421"/>
      <c r="R272" s="421"/>
      <c r="S272" s="421"/>
      <c r="T272" s="421"/>
      <c r="U272" s="421"/>
      <c r="V272" s="421"/>
      <c r="W272" s="421"/>
      <c r="X272" s="421"/>
      <c r="Y272" s="421"/>
      <c r="Z272" s="421"/>
      <c r="AA272" s="421"/>
      <c r="AB272" s="421"/>
      <c r="AC272" s="421"/>
      <c r="AD272" s="421"/>
      <c r="AE272" s="421"/>
      <c r="AF272" s="421"/>
      <c r="AG272" s="421"/>
      <c r="AH272" s="421"/>
      <c r="AI272" s="421"/>
      <c r="AJ272" s="421"/>
      <c r="AK272" s="421"/>
      <c r="AL272" s="421"/>
      <c r="AM272" s="421"/>
    </row>
    <row r="273" spans="1:39" ht="25.05" customHeight="1">
      <c r="A273" s="159">
        <v>8090</v>
      </c>
      <c r="B273" s="165" t="s">
        <v>1274</v>
      </c>
      <c r="C273" s="160" t="s">
        <v>41</v>
      </c>
      <c r="D273" s="412" t="s">
        <v>1352</v>
      </c>
      <c r="E273" s="160">
        <v>1550</v>
      </c>
      <c r="F273" s="160"/>
      <c r="G273" s="159">
        <v>11759</v>
      </c>
      <c r="H273" s="160">
        <v>309</v>
      </c>
      <c r="I273" s="160">
        <v>100</v>
      </c>
      <c r="J273" s="160">
        <v>100</v>
      </c>
      <c r="K273" s="161">
        <v>100</v>
      </c>
      <c r="L273" s="421"/>
      <c r="M273" s="421"/>
      <c r="N273" s="421"/>
      <c r="O273" s="421"/>
      <c r="P273" s="421"/>
      <c r="Q273" s="421"/>
      <c r="R273" s="421"/>
      <c r="S273" s="421"/>
      <c r="T273" s="421"/>
      <c r="U273" s="421"/>
      <c r="V273" s="421"/>
      <c r="W273" s="421"/>
      <c r="X273" s="421"/>
      <c r="Y273" s="421"/>
      <c r="Z273" s="421"/>
      <c r="AA273" s="421"/>
      <c r="AB273" s="421"/>
      <c r="AC273" s="421"/>
      <c r="AD273" s="421"/>
      <c r="AE273" s="421"/>
      <c r="AF273" s="421"/>
      <c r="AG273" s="421"/>
      <c r="AH273" s="421"/>
      <c r="AI273" s="421"/>
      <c r="AJ273" s="421"/>
      <c r="AK273" s="421"/>
      <c r="AL273" s="421"/>
      <c r="AM273" s="421"/>
    </row>
    <row r="274" spans="1:39" ht="25.05" customHeight="1">
      <c r="A274" s="159">
        <v>8019</v>
      </c>
      <c r="B274" s="165" t="s">
        <v>1274</v>
      </c>
      <c r="C274" s="160" t="s">
        <v>44</v>
      </c>
      <c r="D274" s="412" t="s">
        <v>1351</v>
      </c>
      <c r="E274" s="160">
        <v>19467</v>
      </c>
      <c r="F274" s="160">
        <v>10000</v>
      </c>
      <c r="G274" s="159">
        <v>5661</v>
      </c>
      <c r="H274" s="160">
        <v>309</v>
      </c>
      <c r="I274" s="160">
        <v>23</v>
      </c>
      <c r="J274" s="160">
        <v>30.1</v>
      </c>
      <c r="K274" s="161">
        <v>10</v>
      </c>
      <c r="L274" s="421"/>
      <c r="M274" s="421"/>
      <c r="N274" s="421"/>
      <c r="O274" s="421"/>
      <c r="P274" s="421"/>
      <c r="Q274" s="421"/>
      <c r="R274" s="421"/>
      <c r="S274" s="421"/>
      <c r="T274" s="421"/>
      <c r="U274" s="421"/>
      <c r="V274" s="421"/>
      <c r="W274" s="421"/>
      <c r="X274" s="421"/>
      <c r="Y274" s="421"/>
      <c r="Z274" s="421"/>
      <c r="AA274" s="421"/>
      <c r="AB274" s="421"/>
      <c r="AC274" s="421"/>
      <c r="AD274" s="421"/>
      <c r="AE274" s="421"/>
      <c r="AF274" s="421"/>
      <c r="AG274" s="421"/>
      <c r="AH274" s="421"/>
      <c r="AI274" s="421"/>
      <c r="AJ274" s="421"/>
      <c r="AK274" s="421"/>
      <c r="AL274" s="421"/>
      <c r="AM274" s="421"/>
    </row>
    <row r="275" spans="1:39" ht="25.05" customHeight="1">
      <c r="A275" s="159">
        <v>8092</v>
      </c>
      <c r="B275" s="165" t="s">
        <v>1274</v>
      </c>
      <c r="C275" s="160" t="s">
        <v>40</v>
      </c>
      <c r="D275" s="412" t="s">
        <v>1350</v>
      </c>
      <c r="E275" s="160">
        <v>272</v>
      </c>
      <c r="F275" s="160"/>
      <c r="G275" s="159">
        <v>154</v>
      </c>
      <c r="H275" s="160">
        <v>309</v>
      </c>
      <c r="I275" s="160">
        <v>0.6</v>
      </c>
      <c r="J275" s="160">
        <v>1</v>
      </c>
      <c r="K275" s="161">
        <v>0</v>
      </c>
      <c r="L275" s="421"/>
      <c r="M275" s="421"/>
      <c r="N275" s="421"/>
      <c r="O275" s="421"/>
      <c r="P275" s="421"/>
      <c r="Q275" s="421"/>
      <c r="R275" s="421"/>
      <c r="S275" s="421"/>
      <c r="T275" s="421"/>
      <c r="U275" s="421"/>
      <c r="V275" s="421"/>
      <c r="W275" s="421"/>
      <c r="X275" s="421"/>
      <c r="Y275" s="421"/>
      <c r="Z275" s="421"/>
      <c r="AA275" s="421"/>
      <c r="AB275" s="421"/>
      <c r="AC275" s="421"/>
      <c r="AD275" s="421"/>
      <c r="AE275" s="421"/>
      <c r="AF275" s="421"/>
      <c r="AG275" s="421"/>
      <c r="AH275" s="421"/>
      <c r="AI275" s="421"/>
      <c r="AJ275" s="421"/>
      <c r="AK275" s="421"/>
      <c r="AL275" s="421"/>
      <c r="AM275" s="421"/>
    </row>
    <row r="276" spans="1:39" ht="25.05" customHeight="1">
      <c r="A276" s="159">
        <v>8089</v>
      </c>
      <c r="B276" s="165" t="s">
        <v>1274</v>
      </c>
      <c r="C276" s="160" t="s">
        <v>1711</v>
      </c>
      <c r="D276" s="412" t="s">
        <v>1712</v>
      </c>
      <c r="E276" s="160"/>
      <c r="F276" s="160"/>
      <c r="G276" s="159">
        <v>6433</v>
      </c>
      <c r="H276" s="160">
        <v>314</v>
      </c>
      <c r="I276" s="160">
        <v>100</v>
      </c>
      <c r="J276" s="160">
        <v>100</v>
      </c>
      <c r="K276" s="161">
        <v>100</v>
      </c>
      <c r="L276" s="421"/>
      <c r="M276" s="421"/>
      <c r="N276" s="421"/>
      <c r="O276" s="421"/>
      <c r="P276" s="421"/>
      <c r="Q276" s="421"/>
      <c r="R276" s="421"/>
      <c r="S276" s="421"/>
      <c r="T276" s="421"/>
      <c r="U276" s="421"/>
      <c r="V276" s="421"/>
      <c r="W276" s="421"/>
      <c r="X276" s="421"/>
      <c r="Y276" s="421"/>
      <c r="Z276" s="421"/>
      <c r="AA276" s="421"/>
      <c r="AB276" s="421"/>
      <c r="AC276" s="421"/>
      <c r="AD276" s="421"/>
      <c r="AE276" s="421"/>
      <c r="AF276" s="421"/>
      <c r="AG276" s="421"/>
      <c r="AH276" s="421"/>
      <c r="AI276" s="421"/>
      <c r="AJ276" s="421"/>
      <c r="AK276" s="421"/>
      <c r="AL276" s="421"/>
      <c r="AM276" s="421"/>
    </row>
    <row r="277" spans="1:39" ht="25.05" customHeight="1">
      <c r="A277" s="151">
        <v>8022</v>
      </c>
      <c r="B277" s="163" t="s">
        <v>1274</v>
      </c>
      <c r="C277" s="152" t="s">
        <v>296</v>
      </c>
      <c r="D277" s="411" t="s">
        <v>1349</v>
      </c>
      <c r="E277" s="152">
        <v>50</v>
      </c>
      <c r="F277" s="152">
        <v>16</v>
      </c>
      <c r="G277" s="151">
        <v>300</v>
      </c>
      <c r="H277" s="152">
        <v>176</v>
      </c>
      <c r="I277" s="152">
        <v>4</v>
      </c>
      <c r="J277" s="152">
        <v>6.8</v>
      </c>
      <c r="K277" s="399" t="s">
        <v>1517</v>
      </c>
      <c r="L277" s="421"/>
      <c r="M277" s="421"/>
      <c r="N277" s="421"/>
      <c r="O277" s="421"/>
      <c r="P277" s="421"/>
      <c r="Q277" s="421"/>
      <c r="R277" s="421"/>
      <c r="S277" s="421"/>
      <c r="T277" s="421"/>
      <c r="U277" s="421"/>
      <c r="V277" s="421"/>
      <c r="W277" s="421"/>
      <c r="X277" s="421"/>
      <c r="Y277" s="421"/>
      <c r="Z277" s="421"/>
      <c r="AA277" s="421"/>
      <c r="AB277" s="421"/>
      <c r="AC277" s="421"/>
      <c r="AD277" s="421"/>
      <c r="AE277" s="421"/>
      <c r="AF277" s="421"/>
      <c r="AG277" s="421"/>
      <c r="AH277" s="421"/>
      <c r="AI277" s="421"/>
      <c r="AJ277" s="421"/>
      <c r="AK277" s="421"/>
      <c r="AL277" s="421"/>
      <c r="AM277" s="421"/>
    </row>
    <row r="278" spans="1:39" ht="25.05" customHeight="1">
      <c r="A278" s="154">
        <v>8022</v>
      </c>
      <c r="B278" s="428" t="s">
        <v>380</v>
      </c>
      <c r="C278" s="427" t="s">
        <v>296</v>
      </c>
      <c r="D278" s="430" t="s">
        <v>1348</v>
      </c>
      <c r="E278" s="427">
        <v>60</v>
      </c>
      <c r="F278" s="427">
        <v>21</v>
      </c>
      <c r="G278" s="154">
        <v>200</v>
      </c>
      <c r="H278" s="427">
        <v>176</v>
      </c>
      <c r="I278" s="427">
        <v>2.2999999999999998</v>
      </c>
      <c r="J278" s="427">
        <v>4.5</v>
      </c>
      <c r="K278" s="400" t="s">
        <v>1517</v>
      </c>
      <c r="L278" s="421"/>
      <c r="M278" s="421"/>
      <c r="N278" s="421"/>
      <c r="O278" s="421"/>
      <c r="P278" s="421"/>
      <c r="Q278" s="421"/>
      <c r="R278" s="421"/>
      <c r="S278" s="421"/>
      <c r="T278" s="421"/>
      <c r="U278" s="421"/>
      <c r="V278" s="421"/>
      <c r="W278" s="421"/>
      <c r="X278" s="421"/>
      <c r="Y278" s="421"/>
      <c r="Z278" s="421"/>
      <c r="AA278" s="421"/>
      <c r="AB278" s="421"/>
      <c r="AC278" s="421"/>
      <c r="AD278" s="421"/>
      <c r="AE278" s="421"/>
      <c r="AF278" s="421"/>
      <c r="AG278" s="421"/>
      <c r="AH278" s="421"/>
      <c r="AI278" s="421"/>
      <c r="AJ278" s="421"/>
      <c r="AK278" s="421"/>
      <c r="AL278" s="421"/>
      <c r="AM278" s="421"/>
    </row>
    <row r="279" spans="1:39" ht="25.05" customHeight="1">
      <c r="A279" s="154">
        <v>8022</v>
      </c>
      <c r="B279" s="428" t="s">
        <v>381</v>
      </c>
      <c r="C279" s="427" t="s">
        <v>296</v>
      </c>
      <c r="D279" s="430" t="s">
        <v>1347</v>
      </c>
      <c r="E279" s="427">
        <v>60</v>
      </c>
      <c r="F279" s="427">
        <v>21</v>
      </c>
      <c r="G279" s="154">
        <v>200</v>
      </c>
      <c r="H279" s="427">
        <v>176</v>
      </c>
      <c r="I279" s="427">
        <v>0.6</v>
      </c>
      <c r="J279" s="427">
        <v>3.4</v>
      </c>
      <c r="K279" s="400" t="s">
        <v>1517</v>
      </c>
      <c r="L279" s="421"/>
      <c r="M279" s="421"/>
      <c r="N279" s="421"/>
      <c r="O279" s="421"/>
      <c r="P279" s="421"/>
      <c r="Q279" s="421"/>
      <c r="R279" s="421"/>
      <c r="S279" s="421"/>
      <c r="T279" s="421"/>
      <c r="U279" s="421"/>
      <c r="V279" s="421"/>
      <c r="W279" s="421"/>
      <c r="X279" s="421"/>
      <c r="Y279" s="421"/>
      <c r="Z279" s="421"/>
      <c r="AA279" s="421"/>
      <c r="AB279" s="421"/>
      <c r="AC279" s="421"/>
      <c r="AD279" s="421"/>
      <c r="AE279" s="421"/>
      <c r="AF279" s="421"/>
      <c r="AG279" s="421"/>
      <c r="AH279" s="421"/>
      <c r="AI279" s="421"/>
      <c r="AJ279" s="421"/>
      <c r="AK279" s="421"/>
      <c r="AL279" s="421"/>
      <c r="AM279" s="421"/>
    </row>
    <row r="280" spans="1:39" ht="25.05" customHeight="1">
      <c r="A280" s="154">
        <v>8022</v>
      </c>
      <c r="B280" s="428" t="s">
        <v>382</v>
      </c>
      <c r="C280" s="427" t="s">
        <v>296</v>
      </c>
      <c r="D280" s="430" t="s">
        <v>1346</v>
      </c>
      <c r="E280" s="427">
        <v>28</v>
      </c>
      <c r="F280" s="427">
        <v>8</v>
      </c>
      <c r="G280" s="154">
        <v>90</v>
      </c>
      <c r="H280" s="427">
        <v>176</v>
      </c>
      <c r="I280" s="427">
        <v>0</v>
      </c>
      <c r="J280" s="427">
        <v>3.4</v>
      </c>
      <c r="K280" s="400" t="s">
        <v>1517</v>
      </c>
      <c r="L280" s="421"/>
      <c r="M280" s="421"/>
      <c r="N280" s="421"/>
      <c r="O280" s="421"/>
      <c r="P280" s="421"/>
      <c r="Q280" s="421"/>
      <c r="R280" s="421"/>
      <c r="S280" s="421"/>
      <c r="T280" s="421"/>
      <c r="U280" s="421"/>
      <c r="V280" s="421"/>
      <c r="W280" s="421"/>
      <c r="X280" s="421"/>
      <c r="Y280" s="421"/>
      <c r="Z280" s="421"/>
      <c r="AA280" s="421"/>
      <c r="AB280" s="421"/>
      <c r="AC280" s="421"/>
      <c r="AD280" s="421"/>
      <c r="AE280" s="421"/>
      <c r="AF280" s="421"/>
      <c r="AG280" s="421"/>
      <c r="AH280" s="421"/>
      <c r="AI280" s="421"/>
      <c r="AJ280" s="421"/>
      <c r="AK280" s="421"/>
      <c r="AL280" s="421"/>
      <c r="AM280" s="421"/>
    </row>
    <row r="281" spans="1:39" ht="25.05" customHeight="1">
      <c r="A281" s="154">
        <v>8022</v>
      </c>
      <c r="B281" s="428" t="s">
        <v>383</v>
      </c>
      <c r="C281" s="427" t="s">
        <v>296</v>
      </c>
      <c r="D281" s="430" t="s">
        <v>354</v>
      </c>
      <c r="E281" s="427">
        <v>120</v>
      </c>
      <c r="F281" s="427">
        <v>40</v>
      </c>
      <c r="G281" s="154">
        <v>480</v>
      </c>
      <c r="H281" s="427">
        <v>176</v>
      </c>
      <c r="I281" s="427">
        <v>1.7</v>
      </c>
      <c r="J281" s="427">
        <v>6.3</v>
      </c>
      <c r="K281" s="400" t="s">
        <v>1517</v>
      </c>
      <c r="L281" s="421"/>
      <c r="M281" s="421"/>
      <c r="N281" s="421"/>
      <c r="O281" s="421"/>
      <c r="P281" s="421"/>
      <c r="Q281" s="421"/>
      <c r="R281" s="421"/>
      <c r="S281" s="421"/>
      <c r="T281" s="421"/>
      <c r="U281" s="421"/>
      <c r="V281" s="421"/>
      <c r="W281" s="421"/>
      <c r="X281" s="421"/>
      <c r="Y281" s="421"/>
      <c r="Z281" s="421"/>
      <c r="AA281" s="421"/>
      <c r="AB281" s="421"/>
      <c r="AC281" s="421"/>
      <c r="AD281" s="421"/>
      <c r="AE281" s="421"/>
      <c r="AF281" s="421"/>
      <c r="AG281" s="421"/>
      <c r="AH281" s="421"/>
      <c r="AI281" s="421"/>
      <c r="AJ281" s="421"/>
      <c r="AK281" s="421"/>
      <c r="AL281" s="421"/>
      <c r="AM281" s="421"/>
    </row>
    <row r="282" spans="1:39" ht="25.05" customHeight="1">
      <c r="A282" s="156">
        <v>8022</v>
      </c>
      <c r="B282" s="164" t="s">
        <v>384</v>
      </c>
      <c r="C282" s="157" t="s">
        <v>296</v>
      </c>
      <c r="D282" s="410" t="s">
        <v>355</v>
      </c>
      <c r="E282" s="157">
        <v>180</v>
      </c>
      <c r="F282" s="157">
        <v>60</v>
      </c>
      <c r="G282" s="156">
        <v>850</v>
      </c>
      <c r="H282" s="157">
        <v>176</v>
      </c>
      <c r="I282" s="157">
        <v>1.1000000000000001</v>
      </c>
      <c r="J282" s="157">
        <v>5.7</v>
      </c>
      <c r="K282" s="401" t="s">
        <v>1517</v>
      </c>
      <c r="L282" s="421"/>
      <c r="M282" s="421"/>
      <c r="N282" s="421"/>
      <c r="O282" s="421"/>
      <c r="P282" s="421"/>
      <c r="Q282" s="421"/>
      <c r="R282" s="421"/>
      <c r="S282" s="421"/>
      <c r="T282" s="421"/>
      <c r="U282" s="421"/>
      <c r="V282" s="421"/>
      <c r="W282" s="421"/>
      <c r="X282" s="421"/>
      <c r="Y282" s="421"/>
      <c r="Z282" s="421"/>
      <c r="AA282" s="421"/>
      <c r="AB282" s="421"/>
      <c r="AC282" s="421"/>
      <c r="AD282" s="421"/>
      <c r="AE282" s="421"/>
      <c r="AF282" s="421"/>
      <c r="AG282" s="421"/>
      <c r="AH282" s="421"/>
      <c r="AI282" s="421"/>
      <c r="AJ282" s="421"/>
      <c r="AK282" s="421"/>
      <c r="AL282" s="421"/>
      <c r="AM282" s="421"/>
    </row>
    <row r="283" spans="1:39" ht="25.05" customHeight="1">
      <c r="A283" s="151">
        <v>9002</v>
      </c>
      <c r="B283" s="163" t="s">
        <v>1274</v>
      </c>
      <c r="C283" s="152" t="s">
        <v>300</v>
      </c>
      <c r="D283" s="411" t="s">
        <v>357</v>
      </c>
      <c r="E283" s="152">
        <v>540</v>
      </c>
      <c r="F283" s="152"/>
      <c r="G283" s="151">
        <v>7479</v>
      </c>
      <c r="H283" s="152">
        <v>322</v>
      </c>
      <c r="I283" s="152">
        <v>5.9</v>
      </c>
      <c r="J283" s="152">
        <v>27</v>
      </c>
      <c r="K283" s="153">
        <v>23.6</v>
      </c>
      <c r="L283" s="421"/>
      <c r="M283" s="421"/>
      <c r="N283" s="421"/>
      <c r="O283" s="421"/>
      <c r="P283" s="421"/>
      <c r="Q283" s="421"/>
      <c r="R283" s="421"/>
      <c r="S283" s="421"/>
      <c r="T283" s="421"/>
      <c r="U283" s="421"/>
      <c r="V283" s="421"/>
      <c r="W283" s="421"/>
      <c r="X283" s="421"/>
      <c r="Y283" s="421"/>
      <c r="Z283" s="421"/>
      <c r="AA283" s="421"/>
      <c r="AB283" s="421"/>
      <c r="AC283" s="421"/>
      <c r="AD283" s="421"/>
      <c r="AE283" s="421"/>
      <c r="AF283" s="421"/>
      <c r="AG283" s="421"/>
      <c r="AH283" s="421"/>
      <c r="AI283" s="421"/>
      <c r="AJ283" s="421"/>
      <c r="AK283" s="421"/>
      <c r="AL283" s="421"/>
      <c r="AM283" s="421"/>
    </row>
    <row r="284" spans="1:39" ht="25.05" customHeight="1">
      <c r="A284" s="154">
        <v>9002</v>
      </c>
      <c r="B284" s="428" t="s">
        <v>380</v>
      </c>
      <c r="C284" s="427" t="s">
        <v>300</v>
      </c>
      <c r="D284" s="430" t="s">
        <v>1345</v>
      </c>
      <c r="E284" s="427">
        <v>82.65</v>
      </c>
      <c r="F284" s="427"/>
      <c r="G284" s="154">
        <v>740</v>
      </c>
      <c r="H284" s="427">
        <v>322</v>
      </c>
      <c r="I284" s="427">
        <v>5</v>
      </c>
      <c r="J284" s="427">
        <v>5.9</v>
      </c>
      <c r="K284" s="155">
        <v>3.4</v>
      </c>
      <c r="L284" s="421"/>
      <c r="M284" s="421"/>
      <c r="N284" s="421"/>
      <c r="O284" s="421"/>
      <c r="P284" s="421"/>
      <c r="Q284" s="421"/>
      <c r="R284" s="421"/>
      <c r="S284" s="421"/>
      <c r="T284" s="421"/>
      <c r="U284" s="421"/>
      <c r="V284" s="421"/>
      <c r="W284" s="421"/>
      <c r="X284" s="421"/>
      <c r="Y284" s="421"/>
      <c r="Z284" s="421"/>
      <c r="AA284" s="421"/>
      <c r="AB284" s="421"/>
      <c r="AC284" s="421"/>
      <c r="AD284" s="421"/>
      <c r="AE284" s="421"/>
      <c r="AF284" s="421"/>
      <c r="AG284" s="421"/>
      <c r="AH284" s="421"/>
      <c r="AI284" s="421"/>
      <c r="AJ284" s="421"/>
      <c r="AK284" s="421"/>
      <c r="AL284" s="421"/>
      <c r="AM284" s="421"/>
    </row>
    <row r="285" spans="1:39" ht="25.05" customHeight="1">
      <c r="A285" s="154">
        <v>9002</v>
      </c>
      <c r="B285" s="428" t="s">
        <v>381</v>
      </c>
      <c r="C285" s="427" t="s">
        <v>300</v>
      </c>
      <c r="D285" s="430" t="s">
        <v>1344</v>
      </c>
      <c r="E285" s="427">
        <v>44</v>
      </c>
      <c r="F285" s="427"/>
      <c r="G285" s="154">
        <v>1909</v>
      </c>
      <c r="H285" s="427">
        <v>322</v>
      </c>
      <c r="I285" s="427">
        <v>53.1</v>
      </c>
      <c r="J285" s="427">
        <v>51.9</v>
      </c>
      <c r="K285" s="155">
        <v>44.1</v>
      </c>
      <c r="L285" s="421"/>
      <c r="M285" s="421"/>
      <c r="N285" s="421"/>
      <c r="O285" s="421"/>
      <c r="P285" s="421"/>
      <c r="Q285" s="421"/>
      <c r="R285" s="421"/>
      <c r="S285" s="421"/>
      <c r="T285" s="421"/>
      <c r="U285" s="421"/>
      <c r="V285" s="421"/>
      <c r="W285" s="421"/>
      <c r="X285" s="421"/>
      <c r="Y285" s="421"/>
      <c r="Z285" s="421"/>
      <c r="AA285" s="421"/>
      <c r="AB285" s="421"/>
      <c r="AC285" s="421"/>
      <c r="AD285" s="421"/>
      <c r="AE285" s="421"/>
      <c r="AF285" s="421"/>
      <c r="AG285" s="421"/>
      <c r="AH285" s="421"/>
      <c r="AI285" s="421"/>
      <c r="AJ285" s="421"/>
      <c r="AK285" s="421"/>
      <c r="AL285" s="421"/>
      <c r="AM285" s="421"/>
    </row>
    <row r="286" spans="1:39" ht="25.05" customHeight="1">
      <c r="A286" s="156">
        <v>9002</v>
      </c>
      <c r="B286" s="164" t="s">
        <v>382</v>
      </c>
      <c r="C286" s="157" t="s">
        <v>300</v>
      </c>
      <c r="D286" s="410" t="s">
        <v>1343</v>
      </c>
      <c r="E286" s="157">
        <v>33</v>
      </c>
      <c r="F286" s="157"/>
      <c r="G286" s="156">
        <v>330</v>
      </c>
      <c r="H286" s="157">
        <v>322</v>
      </c>
      <c r="I286" s="157">
        <v>7.1</v>
      </c>
      <c r="J286" s="157">
        <v>14.9</v>
      </c>
      <c r="K286" s="158">
        <v>7.5</v>
      </c>
      <c r="L286" s="421"/>
      <c r="M286" s="421"/>
      <c r="N286" s="421"/>
      <c r="O286" s="421"/>
      <c r="P286" s="421"/>
      <c r="Q286" s="421"/>
      <c r="R286" s="421"/>
      <c r="S286" s="421"/>
      <c r="T286" s="421"/>
      <c r="U286" s="421"/>
      <c r="V286" s="421"/>
      <c r="W286" s="421"/>
      <c r="X286" s="421"/>
      <c r="Y286" s="421"/>
      <c r="Z286" s="421"/>
      <c r="AA286" s="421"/>
      <c r="AB286" s="421"/>
      <c r="AC286" s="421"/>
      <c r="AD286" s="421"/>
      <c r="AE286" s="421"/>
      <c r="AF286" s="421"/>
      <c r="AG286" s="421"/>
      <c r="AH286" s="421"/>
      <c r="AI286" s="421"/>
      <c r="AJ286" s="421"/>
      <c r="AK286" s="421"/>
      <c r="AL286" s="421"/>
      <c r="AM286" s="421"/>
    </row>
    <row r="287" spans="1:39" ht="25.05" customHeight="1">
      <c r="A287" s="159">
        <v>8102</v>
      </c>
      <c r="B287" s="165" t="s">
        <v>1274</v>
      </c>
      <c r="C287" s="160" t="s">
        <v>1715</v>
      </c>
      <c r="D287" s="412"/>
      <c r="E287" s="160"/>
      <c r="F287" s="160"/>
      <c r="G287" s="159">
        <v>1135</v>
      </c>
      <c r="H287" s="160">
        <v>307</v>
      </c>
      <c r="I287" s="461">
        <v>11.5</v>
      </c>
      <c r="J287" s="461"/>
      <c r="K287" s="462"/>
      <c r="L287" s="421"/>
      <c r="M287" s="421"/>
      <c r="N287" s="421"/>
      <c r="O287" s="421"/>
      <c r="P287" s="421"/>
      <c r="Q287" s="421"/>
      <c r="R287" s="421"/>
      <c r="S287" s="421"/>
      <c r="T287" s="421"/>
      <c r="U287" s="421"/>
      <c r="V287" s="421"/>
      <c r="W287" s="421"/>
      <c r="X287" s="421"/>
      <c r="Y287" s="421"/>
      <c r="Z287" s="421"/>
      <c r="AA287" s="421"/>
      <c r="AB287" s="421"/>
      <c r="AC287" s="421"/>
      <c r="AD287" s="421"/>
      <c r="AE287" s="421"/>
      <c r="AF287" s="421"/>
      <c r="AG287" s="421"/>
      <c r="AH287" s="421"/>
      <c r="AI287" s="421"/>
      <c r="AJ287" s="421"/>
      <c r="AK287" s="421"/>
      <c r="AL287" s="421"/>
      <c r="AM287" s="421"/>
    </row>
    <row r="288" spans="1:39" ht="25.05" customHeight="1">
      <c r="A288" s="151">
        <v>9006</v>
      </c>
      <c r="B288" s="163" t="s">
        <v>1274</v>
      </c>
      <c r="C288" s="152" t="s">
        <v>13</v>
      </c>
      <c r="D288" s="411" t="s">
        <v>1342</v>
      </c>
      <c r="E288" s="152">
        <v>69.56</v>
      </c>
      <c r="F288" s="152"/>
      <c r="G288" s="151">
        <v>1015</v>
      </c>
      <c r="H288" s="152">
        <v>359</v>
      </c>
      <c r="I288" s="152">
        <v>23.1</v>
      </c>
      <c r="J288" s="152">
        <v>24.8</v>
      </c>
      <c r="K288" s="399" t="s">
        <v>1517</v>
      </c>
      <c r="L288" s="421"/>
      <c r="M288" s="421"/>
      <c r="N288" s="421"/>
      <c r="O288" s="421"/>
      <c r="P288" s="421"/>
      <c r="Q288" s="421"/>
      <c r="R288" s="421"/>
      <c r="S288" s="421"/>
      <c r="T288" s="421"/>
      <c r="U288" s="421"/>
      <c r="V288" s="421"/>
      <c r="W288" s="421"/>
      <c r="X288" s="421"/>
      <c r="Y288" s="421"/>
      <c r="Z288" s="421"/>
      <c r="AA288" s="421"/>
      <c r="AB288" s="421"/>
      <c r="AC288" s="421"/>
      <c r="AD288" s="421"/>
      <c r="AE288" s="421"/>
      <c r="AF288" s="421"/>
      <c r="AG288" s="421"/>
      <c r="AH288" s="421"/>
      <c r="AI288" s="421"/>
      <c r="AJ288" s="421"/>
      <c r="AK288" s="421"/>
      <c r="AL288" s="421"/>
      <c r="AM288" s="421"/>
    </row>
    <row r="289" spans="1:39" ht="25.05" customHeight="1">
      <c r="A289" s="154">
        <v>9006</v>
      </c>
      <c r="B289" s="428" t="s">
        <v>380</v>
      </c>
      <c r="C289" s="427" t="s">
        <v>13</v>
      </c>
      <c r="D289" s="430" t="s">
        <v>1341</v>
      </c>
      <c r="E289" s="427">
        <v>34.78</v>
      </c>
      <c r="F289" s="427"/>
      <c r="G289" s="154">
        <v>197</v>
      </c>
      <c r="H289" s="427">
        <v>359</v>
      </c>
      <c r="I289" s="427">
        <v>10.3</v>
      </c>
      <c r="J289" s="427">
        <v>0.8</v>
      </c>
      <c r="K289" s="400" t="s">
        <v>1517</v>
      </c>
      <c r="L289" s="421"/>
      <c r="M289" s="421"/>
      <c r="N289" s="421"/>
      <c r="O289" s="421"/>
      <c r="P289" s="421"/>
      <c r="Q289" s="421"/>
      <c r="R289" s="421"/>
      <c r="S289" s="421"/>
      <c r="T289" s="421"/>
      <c r="U289" s="421"/>
      <c r="V289" s="421"/>
      <c r="W289" s="421"/>
      <c r="X289" s="421"/>
      <c r="Y289" s="421"/>
      <c r="Z289" s="421"/>
      <c r="AA289" s="421"/>
      <c r="AB289" s="421"/>
      <c r="AC289" s="421"/>
      <c r="AD289" s="421"/>
      <c r="AE289" s="421"/>
      <c r="AF289" s="421"/>
      <c r="AG289" s="421"/>
      <c r="AH289" s="421"/>
      <c r="AI289" s="421"/>
      <c r="AJ289" s="421"/>
      <c r="AK289" s="421"/>
      <c r="AL289" s="421"/>
      <c r="AM289" s="421"/>
    </row>
    <row r="290" spans="1:39" ht="25.05" customHeight="1">
      <c r="A290" s="154">
        <v>9006</v>
      </c>
      <c r="B290" s="428" t="s">
        <v>381</v>
      </c>
      <c r="C290" s="427" t="s">
        <v>13</v>
      </c>
      <c r="D290" s="430" t="s">
        <v>1340</v>
      </c>
      <c r="E290" s="427">
        <v>34.78</v>
      </c>
      <c r="F290" s="427"/>
      <c r="G290" s="154">
        <v>229</v>
      </c>
      <c r="H290" s="427">
        <v>359</v>
      </c>
      <c r="I290" s="427">
        <v>7.8</v>
      </c>
      <c r="J290" s="427">
        <v>4.7</v>
      </c>
      <c r="K290" s="400" t="s">
        <v>1517</v>
      </c>
      <c r="L290" s="421"/>
      <c r="M290" s="421"/>
      <c r="N290" s="421"/>
      <c r="O290" s="421"/>
      <c r="P290" s="421"/>
      <c r="Q290" s="421"/>
      <c r="R290" s="421"/>
      <c r="S290" s="421"/>
      <c r="T290" s="421"/>
      <c r="U290" s="421"/>
      <c r="V290" s="421"/>
      <c r="W290" s="421"/>
      <c r="X290" s="421"/>
      <c r="Y290" s="421"/>
      <c r="Z290" s="421"/>
      <c r="AA290" s="421"/>
      <c r="AB290" s="421"/>
      <c r="AC290" s="421"/>
      <c r="AD290" s="421"/>
      <c r="AE290" s="421"/>
      <c r="AF290" s="421"/>
      <c r="AG290" s="421"/>
      <c r="AH290" s="421"/>
      <c r="AI290" s="421"/>
      <c r="AJ290" s="421"/>
      <c r="AK290" s="421"/>
      <c r="AL290" s="421"/>
      <c r="AM290" s="421"/>
    </row>
    <row r="291" spans="1:39" ht="25.05" customHeight="1">
      <c r="A291" s="156">
        <v>9006</v>
      </c>
      <c r="B291" s="164" t="s">
        <v>382</v>
      </c>
      <c r="C291" s="157" t="s">
        <v>13</v>
      </c>
      <c r="D291" s="410" t="s">
        <v>1339</v>
      </c>
      <c r="E291" s="157">
        <v>34.78</v>
      </c>
      <c r="F291" s="157"/>
      <c r="G291" s="156">
        <v>204</v>
      </c>
      <c r="H291" s="157">
        <v>359</v>
      </c>
      <c r="I291" s="157">
        <v>29</v>
      </c>
      <c r="J291" s="157">
        <v>0</v>
      </c>
      <c r="K291" s="401" t="s">
        <v>1517</v>
      </c>
      <c r="L291" s="421"/>
      <c r="M291" s="421"/>
      <c r="N291" s="421"/>
      <c r="O291" s="421"/>
      <c r="P291" s="421"/>
      <c r="Q291" s="421"/>
      <c r="R291" s="421"/>
      <c r="S291" s="421"/>
      <c r="T291" s="421"/>
      <c r="U291" s="421"/>
      <c r="V291" s="421"/>
      <c r="W291" s="421"/>
      <c r="X291" s="421"/>
      <c r="Y291" s="421"/>
      <c r="Z291" s="421"/>
      <c r="AA291" s="421"/>
      <c r="AB291" s="421"/>
      <c r="AC291" s="421"/>
      <c r="AD291" s="421"/>
      <c r="AE291" s="421"/>
      <c r="AF291" s="421"/>
      <c r="AG291" s="421"/>
      <c r="AH291" s="421"/>
      <c r="AI291" s="421"/>
      <c r="AJ291" s="421"/>
      <c r="AK291" s="421"/>
      <c r="AL291" s="421"/>
      <c r="AM291" s="421"/>
    </row>
    <row r="292" spans="1:39" ht="25.05" customHeight="1">
      <c r="A292" s="159">
        <v>9005</v>
      </c>
      <c r="B292" s="165" t="s">
        <v>1274</v>
      </c>
      <c r="C292" s="160" t="s">
        <v>1338</v>
      </c>
      <c r="D292" s="412"/>
      <c r="E292" s="160">
        <v>223.92</v>
      </c>
      <c r="F292" s="160"/>
      <c r="G292" s="159">
        <v>110</v>
      </c>
      <c r="H292" s="160">
        <v>157</v>
      </c>
      <c r="I292" s="160">
        <v>1</v>
      </c>
      <c r="J292" s="160">
        <v>1</v>
      </c>
      <c r="K292" s="402" t="s">
        <v>1517</v>
      </c>
      <c r="L292" s="421"/>
      <c r="M292" s="421"/>
      <c r="N292" s="421"/>
      <c r="O292" s="421"/>
      <c r="P292" s="421"/>
      <c r="Q292" s="421"/>
      <c r="R292" s="421"/>
      <c r="S292" s="421"/>
      <c r="T292" s="421"/>
      <c r="U292" s="421"/>
      <c r="V292" s="421"/>
      <c r="W292" s="421"/>
      <c r="X292" s="421"/>
      <c r="Y292" s="421"/>
      <c r="Z292" s="421"/>
      <c r="AA292" s="421"/>
      <c r="AB292" s="421"/>
      <c r="AC292" s="421"/>
      <c r="AD292" s="421"/>
      <c r="AE292" s="421"/>
      <c r="AF292" s="421"/>
      <c r="AG292" s="421"/>
      <c r="AH292" s="421"/>
      <c r="AI292" s="421"/>
      <c r="AJ292" s="421"/>
      <c r="AK292" s="421"/>
      <c r="AL292" s="421"/>
      <c r="AM292" s="421"/>
    </row>
    <row r="293" spans="1:39" ht="25.05" customHeight="1">
      <c r="A293" s="151">
        <v>11005</v>
      </c>
      <c r="B293" s="163" t="s">
        <v>1274</v>
      </c>
      <c r="C293" s="152" t="s">
        <v>1328</v>
      </c>
      <c r="D293" s="411" t="s">
        <v>325</v>
      </c>
      <c r="E293" s="152">
        <v>357</v>
      </c>
      <c r="F293" s="152">
        <v>250</v>
      </c>
      <c r="G293" s="151">
        <v>3749</v>
      </c>
      <c r="H293" s="152">
        <v>346</v>
      </c>
      <c r="I293" s="152">
        <v>19.899999999999999</v>
      </c>
      <c r="J293" s="152">
        <v>17.100000000000001</v>
      </c>
      <c r="K293" s="153">
        <v>21.7</v>
      </c>
      <c r="L293" s="421"/>
      <c r="M293" s="421"/>
      <c r="N293" s="421"/>
      <c r="O293" s="421"/>
      <c r="P293" s="421"/>
      <c r="Q293" s="421"/>
      <c r="R293" s="421"/>
      <c r="S293" s="421"/>
      <c r="T293" s="421"/>
      <c r="U293" s="421"/>
      <c r="V293" s="421"/>
      <c r="W293" s="421"/>
      <c r="X293" s="421"/>
      <c r="Y293" s="421"/>
      <c r="Z293" s="421"/>
      <c r="AA293" s="421"/>
      <c r="AB293" s="421"/>
      <c r="AC293" s="421"/>
      <c r="AD293" s="421"/>
      <c r="AE293" s="421"/>
      <c r="AF293" s="421"/>
      <c r="AG293" s="421"/>
      <c r="AH293" s="421"/>
      <c r="AI293" s="421"/>
      <c r="AJ293" s="421"/>
      <c r="AK293" s="421"/>
      <c r="AL293" s="421"/>
      <c r="AM293" s="421"/>
    </row>
    <row r="294" spans="1:39" ht="25.05" customHeight="1">
      <c r="A294" s="154">
        <v>11005</v>
      </c>
      <c r="B294" s="428" t="s">
        <v>380</v>
      </c>
      <c r="C294" s="427" t="s">
        <v>1328</v>
      </c>
      <c r="D294" s="430" t="s">
        <v>1337</v>
      </c>
      <c r="E294" s="427">
        <v>98.1</v>
      </c>
      <c r="F294" s="427">
        <v>80</v>
      </c>
      <c r="G294" s="154">
        <v>2347</v>
      </c>
      <c r="H294" s="427">
        <v>346</v>
      </c>
      <c r="I294" s="427">
        <v>17.899999999999999</v>
      </c>
      <c r="J294" s="427">
        <v>9.1999999999999993</v>
      </c>
      <c r="K294" s="155">
        <v>12.1</v>
      </c>
      <c r="L294" s="421"/>
      <c r="M294" s="421"/>
      <c r="N294" s="421"/>
      <c r="O294" s="421"/>
      <c r="P294" s="421"/>
      <c r="Q294" s="421"/>
      <c r="R294" s="421"/>
      <c r="S294" s="421"/>
      <c r="T294" s="421"/>
      <c r="U294" s="421"/>
      <c r="V294" s="421"/>
      <c r="W294" s="421"/>
      <c r="X294" s="421"/>
      <c r="Y294" s="421"/>
      <c r="Z294" s="421"/>
      <c r="AA294" s="421"/>
      <c r="AB294" s="421"/>
      <c r="AC294" s="421"/>
      <c r="AD294" s="421"/>
      <c r="AE294" s="421"/>
      <c r="AF294" s="421"/>
      <c r="AG294" s="421"/>
      <c r="AH294" s="421"/>
      <c r="AI294" s="421"/>
      <c r="AJ294" s="421"/>
      <c r="AK294" s="421"/>
      <c r="AL294" s="421"/>
      <c r="AM294" s="421"/>
    </row>
    <row r="295" spans="1:39" ht="25.05" customHeight="1">
      <c r="A295" s="154">
        <v>11005</v>
      </c>
      <c r="B295" s="428" t="s">
        <v>381</v>
      </c>
      <c r="C295" s="427" t="s">
        <v>1328</v>
      </c>
      <c r="D295" s="430" t="s">
        <v>1336</v>
      </c>
      <c r="E295" s="427">
        <v>32.4</v>
      </c>
      <c r="F295" s="427">
        <v>20</v>
      </c>
      <c r="G295" s="154">
        <v>297</v>
      </c>
      <c r="H295" s="427">
        <v>346</v>
      </c>
      <c r="I295" s="427">
        <v>11</v>
      </c>
      <c r="J295" s="427">
        <v>3.2</v>
      </c>
      <c r="K295" s="155">
        <v>1.2</v>
      </c>
      <c r="L295" s="421"/>
      <c r="M295" s="421"/>
      <c r="N295" s="421"/>
      <c r="O295" s="421"/>
      <c r="P295" s="421"/>
      <c r="Q295" s="421"/>
      <c r="R295" s="421"/>
      <c r="S295" s="421"/>
      <c r="T295" s="421"/>
      <c r="U295" s="421"/>
      <c r="V295" s="421"/>
      <c r="W295" s="421"/>
      <c r="X295" s="421"/>
      <c r="Y295" s="421"/>
      <c r="Z295" s="421"/>
      <c r="AA295" s="421"/>
      <c r="AB295" s="421"/>
      <c r="AC295" s="421"/>
      <c r="AD295" s="421"/>
      <c r="AE295" s="421"/>
      <c r="AF295" s="421"/>
      <c r="AG295" s="421"/>
      <c r="AH295" s="421"/>
      <c r="AI295" s="421"/>
      <c r="AJ295" s="421"/>
      <c r="AK295" s="421"/>
      <c r="AL295" s="421"/>
      <c r="AM295" s="421"/>
    </row>
    <row r="296" spans="1:39" ht="25.05" customHeight="1">
      <c r="A296" s="154">
        <v>11005</v>
      </c>
      <c r="B296" s="428" t="s">
        <v>382</v>
      </c>
      <c r="C296" s="427" t="s">
        <v>1328</v>
      </c>
      <c r="D296" s="430" t="s">
        <v>1335</v>
      </c>
      <c r="E296" s="427">
        <v>16.2</v>
      </c>
      <c r="F296" s="427">
        <v>10</v>
      </c>
      <c r="G296" s="154">
        <v>184</v>
      </c>
      <c r="H296" s="427">
        <v>346</v>
      </c>
      <c r="I296" s="427">
        <v>4.9000000000000004</v>
      </c>
      <c r="J296" s="427">
        <v>5.2</v>
      </c>
      <c r="K296" s="155">
        <v>1.4</v>
      </c>
      <c r="L296" s="421"/>
      <c r="M296" s="421"/>
      <c r="N296" s="421"/>
      <c r="O296" s="421"/>
      <c r="P296" s="421"/>
      <c r="Q296" s="421"/>
      <c r="R296" s="421"/>
      <c r="S296" s="421"/>
      <c r="T296" s="421"/>
      <c r="U296" s="421"/>
      <c r="V296" s="421"/>
      <c r="W296" s="421"/>
      <c r="X296" s="421"/>
      <c r="Y296" s="421"/>
      <c r="Z296" s="421"/>
      <c r="AA296" s="421"/>
      <c r="AB296" s="421"/>
      <c r="AC296" s="421"/>
      <c r="AD296" s="421"/>
      <c r="AE296" s="421"/>
      <c r="AF296" s="421"/>
      <c r="AG296" s="421"/>
      <c r="AH296" s="421"/>
      <c r="AI296" s="421"/>
      <c r="AJ296" s="421"/>
      <c r="AK296" s="421"/>
      <c r="AL296" s="421"/>
      <c r="AM296" s="421"/>
    </row>
    <row r="297" spans="1:39" ht="25.05" customHeight="1">
      <c r="A297" s="154">
        <v>11005</v>
      </c>
      <c r="B297" s="428" t="s">
        <v>383</v>
      </c>
      <c r="C297" s="427" t="s">
        <v>1328</v>
      </c>
      <c r="D297" s="430" t="s">
        <v>1334</v>
      </c>
      <c r="E297" s="427">
        <v>104</v>
      </c>
      <c r="F297" s="427">
        <v>42</v>
      </c>
      <c r="G297" s="154">
        <v>2746</v>
      </c>
      <c r="H297" s="427">
        <v>346</v>
      </c>
      <c r="I297" s="427">
        <v>25.1</v>
      </c>
      <c r="J297" s="427">
        <v>16.5</v>
      </c>
      <c r="K297" s="155">
        <v>4.3</v>
      </c>
      <c r="L297" s="421"/>
      <c r="M297" s="421"/>
      <c r="N297" s="421"/>
      <c r="O297" s="421"/>
      <c r="P297" s="421"/>
      <c r="Q297" s="421"/>
      <c r="R297" s="421"/>
      <c r="S297" s="421"/>
      <c r="T297" s="421"/>
      <c r="U297" s="421"/>
      <c r="V297" s="421"/>
      <c r="W297" s="421"/>
      <c r="X297" s="421"/>
      <c r="Y297" s="421"/>
      <c r="Z297" s="421"/>
      <c r="AA297" s="421"/>
      <c r="AB297" s="421"/>
      <c r="AC297" s="421"/>
      <c r="AD297" s="421"/>
      <c r="AE297" s="421"/>
      <c r="AF297" s="421"/>
      <c r="AG297" s="421"/>
      <c r="AH297" s="421"/>
      <c r="AI297" s="421"/>
      <c r="AJ297" s="421"/>
      <c r="AK297" s="421"/>
      <c r="AL297" s="421"/>
      <c r="AM297" s="421"/>
    </row>
    <row r="298" spans="1:39" ht="25.05" customHeight="1">
      <c r="A298" s="154">
        <v>11005</v>
      </c>
      <c r="B298" s="428" t="s">
        <v>384</v>
      </c>
      <c r="C298" s="427" t="s">
        <v>1328</v>
      </c>
      <c r="D298" s="430" t="s">
        <v>1333</v>
      </c>
      <c r="E298" s="427">
        <v>78</v>
      </c>
      <c r="F298" s="427">
        <v>28</v>
      </c>
      <c r="G298" s="154">
        <v>2093</v>
      </c>
      <c r="H298" s="427">
        <v>346</v>
      </c>
      <c r="I298" s="427">
        <v>30.9</v>
      </c>
      <c r="J298" s="427">
        <v>9.5</v>
      </c>
      <c r="K298" s="155">
        <v>8.4</v>
      </c>
      <c r="L298" s="421"/>
      <c r="M298" s="421"/>
      <c r="N298" s="421"/>
      <c r="O298" s="421"/>
      <c r="P298" s="421"/>
      <c r="Q298" s="421"/>
      <c r="R298" s="421"/>
      <c r="S298" s="421"/>
      <c r="T298" s="421"/>
      <c r="U298" s="421"/>
      <c r="V298" s="421"/>
      <c r="W298" s="421"/>
      <c r="X298" s="421"/>
      <c r="Y298" s="421"/>
      <c r="Z298" s="421"/>
      <c r="AA298" s="421"/>
      <c r="AB298" s="421"/>
      <c r="AC298" s="421"/>
      <c r="AD298" s="421"/>
      <c r="AE298" s="421"/>
      <c r="AF298" s="421"/>
      <c r="AG298" s="421"/>
      <c r="AH298" s="421"/>
      <c r="AI298" s="421"/>
      <c r="AJ298" s="421"/>
      <c r="AK298" s="421"/>
      <c r="AL298" s="421"/>
      <c r="AM298" s="421"/>
    </row>
    <row r="299" spans="1:39" ht="25.05" customHeight="1">
      <c r="A299" s="154">
        <v>11005</v>
      </c>
      <c r="B299" s="428" t="s">
        <v>385</v>
      </c>
      <c r="C299" s="427" t="s">
        <v>1328</v>
      </c>
      <c r="D299" s="430" t="s">
        <v>1332</v>
      </c>
      <c r="E299" s="427">
        <v>52</v>
      </c>
      <c r="F299" s="427">
        <v>16</v>
      </c>
      <c r="G299" s="154">
        <v>2021</v>
      </c>
      <c r="H299" s="427">
        <v>346</v>
      </c>
      <c r="I299" s="427">
        <v>42.2</v>
      </c>
      <c r="J299" s="427">
        <v>23.4</v>
      </c>
      <c r="K299" s="155">
        <v>23.7</v>
      </c>
      <c r="L299" s="421"/>
      <c r="M299" s="421"/>
      <c r="N299" s="421"/>
      <c r="O299" s="421"/>
      <c r="P299" s="421"/>
      <c r="Q299" s="421"/>
      <c r="R299" s="421"/>
      <c r="S299" s="421"/>
      <c r="T299" s="421"/>
      <c r="U299" s="421"/>
      <c r="V299" s="421"/>
      <c r="W299" s="421"/>
      <c r="X299" s="421"/>
      <c r="Y299" s="421"/>
      <c r="Z299" s="421"/>
      <c r="AA299" s="421"/>
      <c r="AB299" s="421"/>
      <c r="AC299" s="421"/>
      <c r="AD299" s="421"/>
      <c r="AE299" s="421"/>
      <c r="AF299" s="421"/>
      <c r="AG299" s="421"/>
      <c r="AH299" s="421"/>
      <c r="AI299" s="421"/>
      <c r="AJ299" s="421"/>
      <c r="AK299" s="421"/>
      <c r="AL299" s="421"/>
      <c r="AM299" s="421"/>
    </row>
    <row r="300" spans="1:39" ht="25.05" customHeight="1">
      <c r="A300" s="154">
        <v>11005</v>
      </c>
      <c r="B300" s="428" t="s">
        <v>386</v>
      </c>
      <c r="C300" s="427" t="s">
        <v>1328</v>
      </c>
      <c r="D300" s="430" t="s">
        <v>1331</v>
      </c>
      <c r="E300" s="427">
        <v>52</v>
      </c>
      <c r="F300" s="427">
        <v>16</v>
      </c>
      <c r="G300" s="154">
        <v>146</v>
      </c>
      <c r="H300" s="427">
        <v>346</v>
      </c>
      <c r="I300" s="427">
        <v>8.6999999999999993</v>
      </c>
      <c r="J300" s="427">
        <v>9.5</v>
      </c>
      <c r="K300" s="155">
        <v>8.6999999999999993</v>
      </c>
      <c r="L300" s="421"/>
      <c r="M300" s="421"/>
      <c r="N300" s="421"/>
      <c r="O300" s="421"/>
      <c r="P300" s="421"/>
      <c r="Q300" s="421"/>
      <c r="R300" s="421"/>
      <c r="S300" s="421"/>
      <c r="T300" s="421"/>
      <c r="U300" s="421"/>
      <c r="V300" s="421"/>
      <c r="W300" s="421"/>
      <c r="X300" s="421"/>
      <c r="Y300" s="421"/>
      <c r="Z300" s="421"/>
      <c r="AA300" s="421"/>
      <c r="AB300" s="421"/>
      <c r="AC300" s="421"/>
      <c r="AD300" s="421"/>
      <c r="AE300" s="421"/>
      <c r="AF300" s="421"/>
      <c r="AG300" s="421"/>
      <c r="AH300" s="421"/>
      <c r="AI300" s="421"/>
      <c r="AJ300" s="421"/>
      <c r="AK300" s="421"/>
      <c r="AL300" s="421"/>
      <c r="AM300" s="421"/>
    </row>
    <row r="301" spans="1:39" ht="25.05" customHeight="1">
      <c r="A301" s="154">
        <v>11005</v>
      </c>
      <c r="B301" s="428" t="s">
        <v>387</v>
      </c>
      <c r="C301" s="427" t="s">
        <v>1328</v>
      </c>
      <c r="D301" s="430" t="s">
        <v>1330</v>
      </c>
      <c r="E301" s="427">
        <v>88</v>
      </c>
      <c r="F301" s="427">
        <v>36</v>
      </c>
      <c r="G301" s="154">
        <v>2159</v>
      </c>
      <c r="H301" s="427">
        <v>346</v>
      </c>
      <c r="I301" s="427">
        <v>25.7</v>
      </c>
      <c r="J301" s="427">
        <v>16.8</v>
      </c>
      <c r="K301" s="155">
        <v>11</v>
      </c>
      <c r="L301" s="421"/>
      <c r="M301" s="421"/>
      <c r="N301" s="421"/>
      <c r="O301" s="421"/>
      <c r="P301" s="421"/>
      <c r="Q301" s="421"/>
      <c r="R301" s="421"/>
      <c r="S301" s="421"/>
      <c r="T301" s="421"/>
      <c r="U301" s="421"/>
      <c r="V301" s="421"/>
      <c r="W301" s="421"/>
      <c r="X301" s="421"/>
      <c r="Y301" s="421"/>
      <c r="Z301" s="421"/>
      <c r="AA301" s="421"/>
      <c r="AB301" s="421"/>
      <c r="AC301" s="421"/>
      <c r="AD301" s="421"/>
      <c r="AE301" s="421"/>
      <c r="AF301" s="421"/>
      <c r="AG301" s="421"/>
      <c r="AH301" s="421"/>
      <c r="AI301" s="421"/>
      <c r="AJ301" s="421"/>
      <c r="AK301" s="421"/>
      <c r="AL301" s="421"/>
      <c r="AM301" s="421"/>
    </row>
    <row r="302" spans="1:39" ht="25.05" customHeight="1">
      <c r="A302" s="154">
        <v>11005</v>
      </c>
      <c r="B302" s="428" t="s">
        <v>388</v>
      </c>
      <c r="C302" s="427" t="s">
        <v>1328</v>
      </c>
      <c r="D302" s="430" t="s">
        <v>1329</v>
      </c>
      <c r="E302" s="427">
        <v>21.3</v>
      </c>
      <c r="F302" s="427">
        <v>8</v>
      </c>
      <c r="G302" s="154">
        <v>1082</v>
      </c>
      <c r="H302" s="427">
        <v>346</v>
      </c>
      <c r="I302" s="427">
        <v>28.6</v>
      </c>
      <c r="J302" s="427">
        <v>29.2</v>
      </c>
      <c r="K302" s="155">
        <v>11.8</v>
      </c>
      <c r="L302" s="421"/>
      <c r="M302" s="421"/>
      <c r="N302" s="421"/>
      <c r="O302" s="421"/>
      <c r="P302" s="421"/>
      <c r="Q302" s="421"/>
      <c r="R302" s="421"/>
      <c r="S302" s="421"/>
      <c r="T302" s="421"/>
      <c r="U302" s="421"/>
      <c r="V302" s="421"/>
      <c r="W302" s="421"/>
      <c r="X302" s="421"/>
      <c r="Y302" s="421"/>
      <c r="Z302" s="421"/>
      <c r="AA302" s="421"/>
      <c r="AB302" s="421"/>
      <c r="AC302" s="421"/>
      <c r="AD302" s="421"/>
      <c r="AE302" s="421"/>
      <c r="AF302" s="421"/>
      <c r="AG302" s="421"/>
      <c r="AH302" s="421"/>
      <c r="AI302" s="421"/>
      <c r="AJ302" s="421"/>
      <c r="AK302" s="421"/>
      <c r="AL302" s="421"/>
      <c r="AM302" s="421"/>
    </row>
    <row r="303" spans="1:39" ht="25.05" customHeight="1">
      <c r="A303" s="156">
        <v>11005</v>
      </c>
      <c r="B303" s="164" t="s">
        <v>389</v>
      </c>
      <c r="C303" s="157" t="s">
        <v>1328</v>
      </c>
      <c r="D303" s="410" t="s">
        <v>1327</v>
      </c>
      <c r="E303" s="157">
        <v>21.3</v>
      </c>
      <c r="F303" s="157">
        <v>8</v>
      </c>
      <c r="G303" s="156">
        <v>1385</v>
      </c>
      <c r="H303" s="157">
        <v>346</v>
      </c>
      <c r="I303" s="157">
        <v>37.6</v>
      </c>
      <c r="J303" s="157">
        <v>29.2</v>
      </c>
      <c r="K303" s="158">
        <v>8.4</v>
      </c>
      <c r="L303" s="421"/>
      <c r="M303" s="421"/>
      <c r="N303" s="421"/>
      <c r="O303" s="421"/>
      <c r="P303" s="421"/>
      <c r="Q303" s="421"/>
      <c r="R303" s="421"/>
      <c r="S303" s="421"/>
      <c r="T303" s="421"/>
      <c r="U303" s="421"/>
      <c r="V303" s="421"/>
      <c r="W303" s="421"/>
      <c r="X303" s="421"/>
      <c r="Y303" s="421"/>
      <c r="Z303" s="421"/>
      <c r="AA303" s="421"/>
      <c r="AB303" s="421"/>
      <c r="AC303" s="421"/>
      <c r="AD303" s="421"/>
      <c r="AE303" s="421"/>
      <c r="AF303" s="421"/>
      <c r="AG303" s="421"/>
      <c r="AH303" s="421"/>
      <c r="AI303" s="421"/>
      <c r="AJ303" s="421"/>
      <c r="AK303" s="421"/>
      <c r="AL303" s="421"/>
      <c r="AM303" s="421"/>
    </row>
    <row r="304" spans="1:39" ht="25.05" customHeight="1">
      <c r="A304" s="151">
        <v>12001</v>
      </c>
      <c r="B304" s="163" t="s">
        <v>1274</v>
      </c>
      <c r="C304" s="152" t="s">
        <v>154</v>
      </c>
      <c r="D304" s="411" t="s">
        <v>1326</v>
      </c>
      <c r="E304" s="152">
        <v>392</v>
      </c>
      <c r="F304" s="152">
        <v>300</v>
      </c>
      <c r="G304" s="151">
        <v>7870</v>
      </c>
      <c r="H304" s="152">
        <v>359</v>
      </c>
      <c r="I304" s="152">
        <v>43.5</v>
      </c>
      <c r="J304" s="152">
        <v>65.7</v>
      </c>
      <c r="K304" s="153">
        <v>43.2</v>
      </c>
      <c r="L304" s="421"/>
      <c r="M304" s="421"/>
      <c r="N304" s="421"/>
      <c r="O304" s="421"/>
      <c r="P304" s="421"/>
      <c r="Q304" s="421"/>
      <c r="R304" s="421"/>
      <c r="S304" s="421"/>
      <c r="T304" s="421"/>
      <c r="U304" s="421"/>
      <c r="V304" s="421"/>
      <c r="W304" s="421"/>
      <c r="X304" s="421"/>
      <c r="Y304" s="421"/>
      <c r="Z304" s="421"/>
      <c r="AA304" s="421"/>
      <c r="AB304" s="421"/>
      <c r="AC304" s="421"/>
      <c r="AD304" s="421"/>
      <c r="AE304" s="421"/>
      <c r="AF304" s="421"/>
      <c r="AG304" s="421"/>
      <c r="AH304" s="421"/>
      <c r="AI304" s="421"/>
      <c r="AJ304" s="421"/>
      <c r="AK304" s="421"/>
      <c r="AL304" s="421"/>
      <c r="AM304" s="421"/>
    </row>
    <row r="305" spans="1:39" ht="25.05" customHeight="1">
      <c r="A305" s="154">
        <v>12001</v>
      </c>
      <c r="B305" s="428" t="s">
        <v>380</v>
      </c>
      <c r="C305" s="427" t="s">
        <v>154</v>
      </c>
      <c r="D305" s="430" t="s">
        <v>1325</v>
      </c>
      <c r="E305" s="427">
        <v>25</v>
      </c>
      <c r="F305" s="427">
        <v>15</v>
      </c>
      <c r="G305" s="154">
        <v>438</v>
      </c>
      <c r="H305" s="427">
        <v>359</v>
      </c>
      <c r="I305" s="427">
        <v>8.1</v>
      </c>
      <c r="J305" s="427">
        <v>15.9</v>
      </c>
      <c r="K305" s="155">
        <v>4.7</v>
      </c>
      <c r="L305" s="421"/>
      <c r="M305" s="421"/>
      <c r="N305" s="421"/>
      <c r="O305" s="421"/>
      <c r="P305" s="421"/>
      <c r="Q305" s="421"/>
      <c r="R305" s="421"/>
      <c r="S305" s="421"/>
      <c r="T305" s="421"/>
      <c r="U305" s="421"/>
      <c r="V305" s="421"/>
      <c r="W305" s="421"/>
      <c r="X305" s="421"/>
      <c r="Y305" s="421"/>
      <c r="Z305" s="421"/>
      <c r="AA305" s="421"/>
      <c r="AB305" s="421"/>
      <c r="AC305" s="421"/>
      <c r="AD305" s="421"/>
      <c r="AE305" s="421"/>
      <c r="AF305" s="421"/>
      <c r="AG305" s="421"/>
      <c r="AH305" s="421"/>
      <c r="AI305" s="421"/>
      <c r="AJ305" s="421"/>
      <c r="AK305" s="421"/>
      <c r="AL305" s="421"/>
      <c r="AM305" s="421"/>
    </row>
    <row r="306" spans="1:39" ht="25.05" customHeight="1">
      <c r="A306" s="154">
        <v>12001</v>
      </c>
      <c r="B306" s="428" t="s">
        <v>381</v>
      </c>
      <c r="C306" s="427" t="s">
        <v>154</v>
      </c>
      <c r="D306" s="430" t="s">
        <v>1324</v>
      </c>
      <c r="E306" s="427">
        <v>84</v>
      </c>
      <c r="F306" s="427">
        <v>50</v>
      </c>
      <c r="G306" s="154">
        <v>5274</v>
      </c>
      <c r="H306" s="427">
        <v>359</v>
      </c>
      <c r="I306" s="427">
        <v>22</v>
      </c>
      <c r="J306" s="427">
        <v>34.299999999999997</v>
      </c>
      <c r="K306" s="155">
        <v>27.6</v>
      </c>
      <c r="L306" s="421"/>
      <c r="M306" s="421"/>
      <c r="N306" s="421"/>
      <c r="O306" s="421"/>
      <c r="P306" s="421"/>
      <c r="Q306" s="421"/>
      <c r="R306" s="421"/>
      <c r="S306" s="421"/>
      <c r="T306" s="421"/>
      <c r="U306" s="421"/>
      <c r="V306" s="421"/>
      <c r="W306" s="421"/>
      <c r="X306" s="421"/>
      <c r="Y306" s="421"/>
      <c r="Z306" s="421"/>
      <c r="AA306" s="421"/>
      <c r="AB306" s="421"/>
      <c r="AC306" s="421"/>
      <c r="AD306" s="421"/>
      <c r="AE306" s="421"/>
      <c r="AF306" s="421"/>
      <c r="AG306" s="421"/>
      <c r="AH306" s="421"/>
      <c r="AI306" s="421"/>
      <c r="AJ306" s="421"/>
      <c r="AK306" s="421"/>
      <c r="AL306" s="421"/>
      <c r="AM306" s="421"/>
    </row>
    <row r="307" spans="1:39" ht="25.05" customHeight="1">
      <c r="A307" s="154">
        <v>12001</v>
      </c>
      <c r="B307" s="428" t="s">
        <v>382</v>
      </c>
      <c r="C307" s="427" t="s">
        <v>154</v>
      </c>
      <c r="D307" s="430" t="s">
        <v>1323</v>
      </c>
      <c r="E307" s="427">
        <v>35</v>
      </c>
      <c r="F307" s="427">
        <v>10</v>
      </c>
      <c r="G307" s="154">
        <v>56</v>
      </c>
      <c r="H307" s="427">
        <v>359</v>
      </c>
      <c r="I307" s="427">
        <v>6.7</v>
      </c>
      <c r="J307" s="427">
        <v>0</v>
      </c>
      <c r="K307" s="155">
        <v>0</v>
      </c>
      <c r="L307" s="421"/>
      <c r="M307" s="421"/>
      <c r="N307" s="421"/>
      <c r="O307" s="421"/>
      <c r="P307" s="421"/>
      <c r="Q307" s="421"/>
      <c r="R307" s="421"/>
      <c r="S307" s="421"/>
      <c r="T307" s="421"/>
      <c r="U307" s="421"/>
      <c r="V307" s="421"/>
      <c r="W307" s="421"/>
      <c r="X307" s="421"/>
      <c r="Y307" s="421"/>
      <c r="Z307" s="421"/>
      <c r="AA307" s="421"/>
      <c r="AB307" s="421"/>
      <c r="AC307" s="421"/>
      <c r="AD307" s="421"/>
      <c r="AE307" s="421"/>
      <c r="AF307" s="421"/>
      <c r="AG307" s="421"/>
      <c r="AH307" s="421"/>
      <c r="AI307" s="421"/>
      <c r="AJ307" s="421"/>
      <c r="AK307" s="421"/>
      <c r="AL307" s="421"/>
      <c r="AM307" s="421"/>
    </row>
    <row r="308" spans="1:39" ht="25.05" customHeight="1">
      <c r="A308" s="154">
        <v>12001</v>
      </c>
      <c r="B308" s="428" t="s">
        <v>383</v>
      </c>
      <c r="C308" s="427" t="s">
        <v>154</v>
      </c>
      <c r="D308" s="430" t="s">
        <v>1322</v>
      </c>
      <c r="E308" s="427">
        <v>59</v>
      </c>
      <c r="F308" s="427">
        <v>20</v>
      </c>
      <c r="G308" s="154">
        <v>144</v>
      </c>
      <c r="H308" s="427">
        <v>359</v>
      </c>
      <c r="I308" s="427">
        <v>1.1000000000000001</v>
      </c>
      <c r="J308" s="427">
        <v>1.9</v>
      </c>
      <c r="K308" s="155">
        <v>0.3</v>
      </c>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row>
    <row r="309" spans="1:39" ht="25.05" customHeight="1">
      <c r="A309" s="154">
        <v>12001</v>
      </c>
      <c r="B309" s="428" t="s">
        <v>384</v>
      </c>
      <c r="C309" s="427" t="s">
        <v>154</v>
      </c>
      <c r="D309" s="430" t="s">
        <v>1321</v>
      </c>
      <c r="E309" s="427">
        <v>47</v>
      </c>
      <c r="F309" s="427">
        <v>30</v>
      </c>
      <c r="G309" s="154">
        <v>310</v>
      </c>
      <c r="H309" s="427">
        <v>359</v>
      </c>
      <c r="I309" s="427">
        <v>1.7</v>
      </c>
      <c r="J309" s="427">
        <v>42.3</v>
      </c>
      <c r="K309" s="155">
        <v>4.7</v>
      </c>
      <c r="L309" s="421"/>
      <c r="M309" s="421"/>
      <c r="N309" s="421"/>
      <c r="O309" s="421"/>
      <c r="P309" s="421"/>
      <c r="Q309" s="421"/>
      <c r="R309" s="421"/>
      <c r="S309" s="421"/>
      <c r="T309" s="421"/>
      <c r="U309" s="421"/>
      <c r="V309" s="421"/>
      <c r="W309" s="421"/>
      <c r="X309" s="421"/>
      <c r="Y309" s="421"/>
      <c r="Z309" s="421"/>
      <c r="AA309" s="421"/>
      <c r="AB309" s="421"/>
      <c r="AC309" s="421"/>
      <c r="AD309" s="421"/>
      <c r="AE309" s="421"/>
      <c r="AF309" s="421"/>
      <c r="AG309" s="421"/>
      <c r="AH309" s="421"/>
      <c r="AI309" s="421"/>
      <c r="AJ309" s="421"/>
      <c r="AK309" s="421"/>
      <c r="AL309" s="421"/>
      <c r="AM309" s="421"/>
    </row>
    <row r="310" spans="1:39" ht="25.05" customHeight="1">
      <c r="A310" s="154">
        <v>12001</v>
      </c>
      <c r="B310" s="428" t="s">
        <v>385</v>
      </c>
      <c r="C310" s="427" t="s">
        <v>154</v>
      </c>
      <c r="D310" s="430" t="s">
        <v>1320</v>
      </c>
      <c r="E310" s="427">
        <v>47</v>
      </c>
      <c r="F310" s="427">
        <v>30</v>
      </c>
      <c r="G310" s="154">
        <v>259</v>
      </c>
      <c r="H310" s="427">
        <v>359</v>
      </c>
      <c r="I310" s="427">
        <v>3.9</v>
      </c>
      <c r="J310" s="427">
        <v>4.2</v>
      </c>
      <c r="K310" s="155">
        <v>3.3</v>
      </c>
      <c r="L310" s="421"/>
      <c r="M310" s="421"/>
      <c r="N310" s="421"/>
      <c r="O310" s="421"/>
      <c r="P310" s="421"/>
      <c r="Q310" s="421"/>
      <c r="R310" s="421"/>
      <c r="S310" s="421"/>
      <c r="T310" s="421"/>
      <c r="U310" s="421"/>
      <c r="V310" s="421"/>
      <c r="W310" s="421"/>
      <c r="X310" s="421"/>
      <c r="Y310" s="421"/>
      <c r="Z310" s="421"/>
      <c r="AA310" s="421"/>
      <c r="AB310" s="421"/>
      <c r="AC310" s="421"/>
      <c r="AD310" s="421"/>
      <c r="AE310" s="421"/>
      <c r="AF310" s="421"/>
      <c r="AG310" s="421"/>
      <c r="AH310" s="421"/>
      <c r="AI310" s="421"/>
      <c r="AJ310" s="421"/>
      <c r="AK310" s="421"/>
      <c r="AL310" s="421"/>
      <c r="AM310" s="421"/>
    </row>
    <row r="311" spans="1:39" ht="25.05" customHeight="1">
      <c r="A311" s="154">
        <v>12001</v>
      </c>
      <c r="B311" s="428" t="s">
        <v>386</v>
      </c>
      <c r="C311" s="427" t="s">
        <v>154</v>
      </c>
      <c r="D311" s="430" t="s">
        <v>1319</v>
      </c>
      <c r="E311" s="427">
        <v>64.8</v>
      </c>
      <c r="F311" s="427">
        <v>10</v>
      </c>
      <c r="G311" s="154">
        <v>948</v>
      </c>
      <c r="H311" s="427">
        <v>359</v>
      </c>
      <c r="I311" s="427">
        <v>0</v>
      </c>
      <c r="J311" s="427">
        <v>37.6</v>
      </c>
      <c r="K311" s="155">
        <v>0</v>
      </c>
      <c r="L311" s="421"/>
      <c r="M311" s="421"/>
      <c r="N311" s="421"/>
      <c r="O311" s="421"/>
      <c r="P311" s="421"/>
      <c r="Q311" s="421"/>
      <c r="R311" s="421"/>
      <c r="S311" s="421"/>
      <c r="T311" s="421"/>
      <c r="U311" s="421"/>
      <c r="V311" s="421"/>
      <c r="W311" s="421"/>
      <c r="X311" s="421"/>
      <c r="Y311" s="421"/>
      <c r="Z311" s="421"/>
      <c r="AA311" s="421"/>
      <c r="AB311" s="421"/>
      <c r="AC311" s="421"/>
      <c r="AD311" s="421"/>
      <c r="AE311" s="421"/>
      <c r="AF311" s="421"/>
      <c r="AG311" s="421"/>
      <c r="AH311" s="421"/>
      <c r="AI311" s="421"/>
      <c r="AJ311" s="421"/>
      <c r="AK311" s="421"/>
      <c r="AL311" s="421"/>
      <c r="AM311" s="421"/>
    </row>
    <row r="312" spans="1:39" ht="25.05" customHeight="1">
      <c r="A312" s="154">
        <v>12001</v>
      </c>
      <c r="B312" s="428" t="s">
        <v>387</v>
      </c>
      <c r="C312" s="427" t="s">
        <v>154</v>
      </c>
      <c r="D312" s="430" t="s">
        <v>1318</v>
      </c>
      <c r="E312" s="427">
        <v>84</v>
      </c>
      <c r="F312" s="427">
        <v>50</v>
      </c>
      <c r="G312" s="154">
        <v>1610</v>
      </c>
      <c r="H312" s="427">
        <v>359</v>
      </c>
      <c r="I312" s="427">
        <v>22.8</v>
      </c>
      <c r="J312" s="427">
        <v>17.3</v>
      </c>
      <c r="K312" s="155">
        <v>2.5</v>
      </c>
      <c r="L312" s="421"/>
      <c r="M312" s="421"/>
      <c r="N312" s="421"/>
      <c r="O312" s="421"/>
      <c r="P312" s="421"/>
      <c r="Q312" s="421"/>
      <c r="R312" s="421"/>
      <c r="S312" s="421"/>
      <c r="T312" s="421"/>
      <c r="U312" s="421"/>
      <c r="V312" s="421"/>
      <c r="W312" s="421"/>
      <c r="X312" s="421"/>
      <c r="Y312" s="421"/>
      <c r="Z312" s="421"/>
      <c r="AA312" s="421"/>
      <c r="AB312" s="421"/>
      <c r="AC312" s="421"/>
      <c r="AD312" s="421"/>
      <c r="AE312" s="421"/>
      <c r="AF312" s="421"/>
      <c r="AG312" s="421"/>
      <c r="AH312" s="421"/>
      <c r="AI312" s="421"/>
      <c r="AJ312" s="421"/>
      <c r="AK312" s="421"/>
      <c r="AL312" s="421"/>
      <c r="AM312" s="421"/>
    </row>
    <row r="313" spans="1:39" ht="25.05" customHeight="1">
      <c r="A313" s="154">
        <v>12001</v>
      </c>
      <c r="B313" s="428" t="s">
        <v>388</v>
      </c>
      <c r="C313" s="427" t="s">
        <v>154</v>
      </c>
      <c r="D313" s="430" t="s">
        <v>1317</v>
      </c>
      <c r="E313" s="427">
        <v>925</v>
      </c>
      <c r="F313" s="427">
        <v>10</v>
      </c>
      <c r="G313" s="154">
        <v>207</v>
      </c>
      <c r="H313" s="427">
        <v>359</v>
      </c>
      <c r="I313" s="427">
        <v>14.5</v>
      </c>
      <c r="J313" s="427">
        <v>3.9</v>
      </c>
      <c r="K313" s="155">
        <v>1.1000000000000001</v>
      </c>
      <c r="L313" s="421"/>
      <c r="M313" s="421"/>
      <c r="N313" s="421"/>
      <c r="O313" s="421"/>
      <c r="P313" s="421"/>
      <c r="Q313" s="421"/>
      <c r="R313" s="421"/>
      <c r="S313" s="421"/>
      <c r="T313" s="421"/>
      <c r="U313" s="421"/>
      <c r="V313" s="421"/>
      <c r="W313" s="421"/>
      <c r="X313" s="421"/>
      <c r="Y313" s="421"/>
      <c r="Z313" s="421"/>
      <c r="AA313" s="421"/>
      <c r="AB313" s="421"/>
      <c r="AC313" s="421"/>
      <c r="AD313" s="421"/>
      <c r="AE313" s="421"/>
      <c r="AF313" s="421"/>
      <c r="AG313" s="421"/>
      <c r="AH313" s="421"/>
      <c r="AI313" s="421"/>
      <c r="AJ313" s="421"/>
      <c r="AK313" s="421"/>
      <c r="AL313" s="421"/>
      <c r="AM313" s="421"/>
    </row>
    <row r="314" spans="1:39" ht="25.05" customHeight="1">
      <c r="A314" s="156">
        <v>12001</v>
      </c>
      <c r="B314" s="164" t="s">
        <v>389</v>
      </c>
      <c r="C314" s="157" t="s">
        <v>154</v>
      </c>
      <c r="D314" s="410" t="s">
        <v>1316</v>
      </c>
      <c r="E314" s="157">
        <v>56</v>
      </c>
      <c r="F314" s="157">
        <v>10</v>
      </c>
      <c r="G314" s="156">
        <v>615</v>
      </c>
      <c r="H314" s="157">
        <v>359</v>
      </c>
      <c r="I314" s="157">
        <v>61.6</v>
      </c>
      <c r="J314" s="157">
        <v>5</v>
      </c>
      <c r="K314" s="158">
        <v>0.3</v>
      </c>
      <c r="L314" s="421"/>
      <c r="M314" s="421"/>
      <c r="N314" s="421"/>
      <c r="O314" s="421"/>
      <c r="P314" s="421"/>
      <c r="Q314" s="421"/>
      <c r="R314" s="421"/>
      <c r="S314" s="421"/>
      <c r="T314" s="421"/>
      <c r="U314" s="421"/>
      <c r="V314" s="421"/>
      <c r="W314" s="421"/>
      <c r="X314" s="421"/>
      <c r="Y314" s="421"/>
      <c r="Z314" s="421"/>
      <c r="AA314" s="421"/>
      <c r="AB314" s="421"/>
      <c r="AC314" s="421"/>
      <c r="AD314" s="421"/>
      <c r="AE314" s="421"/>
      <c r="AF314" s="421"/>
      <c r="AG314" s="421"/>
      <c r="AH314" s="421"/>
      <c r="AI314" s="421"/>
      <c r="AJ314" s="421"/>
      <c r="AK314" s="421"/>
      <c r="AL314" s="421"/>
      <c r="AM314" s="421"/>
    </row>
    <row r="315" spans="1:39" ht="25.05" customHeight="1">
      <c r="A315" s="151">
        <v>12007</v>
      </c>
      <c r="B315" s="163" t="s">
        <v>1274</v>
      </c>
      <c r="C315" s="152" t="s">
        <v>1312</v>
      </c>
      <c r="D315" s="411" t="s">
        <v>1315</v>
      </c>
      <c r="E315" s="152">
        <v>216.6</v>
      </c>
      <c r="F315" s="152"/>
      <c r="G315" s="151">
        <v>387</v>
      </c>
      <c r="H315" s="152">
        <v>240</v>
      </c>
      <c r="I315" s="152">
        <v>5</v>
      </c>
      <c r="J315" s="152">
        <v>5</v>
      </c>
      <c r="K315" s="153">
        <v>0</v>
      </c>
      <c r="L315" s="421"/>
      <c r="M315" s="421"/>
      <c r="N315" s="421"/>
      <c r="O315" s="421"/>
      <c r="P315" s="421"/>
      <c r="Q315" s="421"/>
      <c r="R315" s="421"/>
      <c r="S315" s="421"/>
      <c r="T315" s="421"/>
      <c r="U315" s="421"/>
      <c r="V315" s="421"/>
      <c r="W315" s="421"/>
      <c r="X315" s="421"/>
      <c r="Y315" s="421"/>
      <c r="Z315" s="421"/>
      <c r="AA315" s="421"/>
      <c r="AB315" s="421"/>
      <c r="AC315" s="421"/>
      <c r="AD315" s="421"/>
      <c r="AE315" s="421"/>
      <c r="AF315" s="421"/>
      <c r="AG315" s="421"/>
      <c r="AH315" s="421"/>
      <c r="AI315" s="421"/>
      <c r="AJ315" s="421"/>
      <c r="AK315" s="421"/>
      <c r="AL315" s="421"/>
      <c r="AM315" s="421"/>
    </row>
    <row r="316" spans="1:39" ht="25.05" customHeight="1">
      <c r="A316" s="154">
        <v>12007</v>
      </c>
      <c r="B316" s="428" t="s">
        <v>380</v>
      </c>
      <c r="C316" s="427" t="s">
        <v>1312</v>
      </c>
      <c r="D316" s="430" t="s">
        <v>1314</v>
      </c>
      <c r="E316" s="427">
        <v>86.64</v>
      </c>
      <c r="F316" s="427"/>
      <c r="G316" s="154">
        <v>0</v>
      </c>
      <c r="H316" s="427">
        <v>240</v>
      </c>
      <c r="I316" s="427">
        <v>0</v>
      </c>
      <c r="J316" s="427">
        <v>0</v>
      </c>
      <c r="K316" s="155">
        <v>0</v>
      </c>
      <c r="L316" s="421"/>
      <c r="M316" s="421"/>
      <c r="N316" s="421"/>
      <c r="O316" s="421"/>
      <c r="P316" s="421"/>
      <c r="Q316" s="421"/>
      <c r="R316" s="421"/>
      <c r="S316" s="421"/>
      <c r="T316" s="421"/>
      <c r="U316" s="421"/>
      <c r="V316" s="421"/>
      <c r="W316" s="421"/>
      <c r="X316" s="421"/>
      <c r="Y316" s="421"/>
      <c r="Z316" s="421"/>
      <c r="AA316" s="421"/>
      <c r="AB316" s="421"/>
      <c r="AC316" s="421"/>
      <c r="AD316" s="421"/>
      <c r="AE316" s="421"/>
      <c r="AF316" s="421"/>
      <c r="AG316" s="421"/>
      <c r="AH316" s="421"/>
      <c r="AI316" s="421"/>
      <c r="AJ316" s="421"/>
      <c r="AK316" s="421"/>
      <c r="AL316" s="421"/>
      <c r="AM316" s="421"/>
    </row>
    <row r="317" spans="1:39" ht="25.05" customHeight="1">
      <c r="A317" s="154">
        <v>12007</v>
      </c>
      <c r="B317" s="428" t="s">
        <v>381</v>
      </c>
      <c r="C317" s="427" t="s">
        <v>1312</v>
      </c>
      <c r="D317" s="430" t="s">
        <v>1313</v>
      </c>
      <c r="E317" s="427">
        <v>57.76</v>
      </c>
      <c r="F317" s="427"/>
      <c r="G317" s="154">
        <v>0</v>
      </c>
      <c r="H317" s="427">
        <v>240</v>
      </c>
      <c r="I317" s="427">
        <v>0</v>
      </c>
      <c r="J317" s="427">
        <v>0</v>
      </c>
      <c r="K317" s="155">
        <v>0</v>
      </c>
      <c r="L317" s="421"/>
      <c r="M317" s="421"/>
      <c r="N317" s="421"/>
      <c r="O317" s="421"/>
      <c r="P317" s="421"/>
      <c r="Q317" s="421"/>
      <c r="R317" s="421"/>
      <c r="S317" s="421"/>
      <c r="T317" s="421"/>
      <c r="U317" s="421"/>
      <c r="V317" s="421"/>
      <c r="W317" s="421"/>
      <c r="X317" s="421"/>
      <c r="Y317" s="421"/>
      <c r="Z317" s="421"/>
      <c r="AA317" s="421"/>
      <c r="AB317" s="421"/>
      <c r="AC317" s="421"/>
      <c r="AD317" s="421"/>
      <c r="AE317" s="421"/>
      <c r="AF317" s="421"/>
      <c r="AG317" s="421"/>
      <c r="AH317" s="421"/>
      <c r="AI317" s="421"/>
      <c r="AJ317" s="421"/>
      <c r="AK317" s="421"/>
      <c r="AL317" s="421"/>
      <c r="AM317" s="421"/>
    </row>
    <row r="318" spans="1:39" ht="25.05" customHeight="1">
      <c r="A318" s="156">
        <v>12007</v>
      </c>
      <c r="B318" s="164" t="s">
        <v>382</v>
      </c>
      <c r="C318" s="157" t="s">
        <v>1312</v>
      </c>
      <c r="D318" s="410" t="s">
        <v>1311</v>
      </c>
      <c r="E318" s="157">
        <v>361</v>
      </c>
      <c r="F318" s="157"/>
      <c r="G318" s="156">
        <v>5380</v>
      </c>
      <c r="H318" s="157">
        <v>240</v>
      </c>
      <c r="I318" s="157">
        <v>10.8</v>
      </c>
      <c r="J318" s="157">
        <v>12.5</v>
      </c>
      <c r="K318" s="158">
        <v>1.3</v>
      </c>
      <c r="L318" s="421"/>
      <c r="M318" s="421"/>
      <c r="N318" s="421"/>
      <c r="O318" s="421"/>
      <c r="P318" s="421"/>
      <c r="Q318" s="421"/>
      <c r="R318" s="421"/>
      <c r="S318" s="421"/>
      <c r="T318" s="421"/>
      <c r="U318" s="421"/>
      <c r="V318" s="421"/>
      <c r="W318" s="421"/>
      <c r="X318" s="421"/>
      <c r="Y318" s="421"/>
      <c r="Z318" s="421"/>
      <c r="AA318" s="421"/>
      <c r="AB318" s="421"/>
      <c r="AC318" s="421"/>
      <c r="AD318" s="421"/>
      <c r="AE318" s="421"/>
      <c r="AF318" s="421"/>
      <c r="AG318" s="421"/>
      <c r="AH318" s="421"/>
      <c r="AI318" s="421"/>
      <c r="AJ318" s="421"/>
      <c r="AK318" s="421"/>
      <c r="AL318" s="421"/>
      <c r="AM318" s="421"/>
    </row>
    <row r="319" spans="1:39" ht="25.05" customHeight="1">
      <c r="A319" s="154">
        <v>12002</v>
      </c>
      <c r="B319" s="428" t="s">
        <v>1274</v>
      </c>
      <c r="C319" s="427" t="s">
        <v>305</v>
      </c>
      <c r="D319" s="430" t="s">
        <v>1724</v>
      </c>
      <c r="E319" s="427">
        <v>49.69</v>
      </c>
      <c r="F319" s="427"/>
      <c r="G319" s="154">
        <v>1848</v>
      </c>
      <c r="H319" s="427">
        <v>365</v>
      </c>
      <c r="I319" s="427">
        <v>12.1</v>
      </c>
      <c r="J319" s="427">
        <v>12.3</v>
      </c>
      <c r="K319" s="155">
        <v>12.1</v>
      </c>
      <c r="L319" s="421"/>
      <c r="M319" s="421"/>
      <c r="N319" s="421"/>
      <c r="O319" s="421"/>
      <c r="P319" s="421"/>
      <c r="Q319" s="421"/>
      <c r="R319" s="421"/>
      <c r="S319" s="421"/>
      <c r="T319" s="421"/>
      <c r="U319" s="421"/>
      <c r="V319" s="421"/>
      <c r="W319" s="421"/>
      <c r="X319" s="421"/>
      <c r="Y319" s="421"/>
      <c r="Z319" s="421"/>
      <c r="AA319" s="421"/>
      <c r="AB319" s="421"/>
      <c r="AC319" s="421"/>
      <c r="AD319" s="421"/>
      <c r="AE319" s="421"/>
      <c r="AF319" s="421"/>
      <c r="AG319" s="421"/>
      <c r="AH319" s="421"/>
      <c r="AI319" s="421"/>
      <c r="AJ319" s="421"/>
      <c r="AK319" s="421"/>
      <c r="AL319" s="421"/>
      <c r="AM319" s="421"/>
    </row>
    <row r="320" spans="1:39" ht="25.05" customHeight="1">
      <c r="A320" s="154">
        <v>12002</v>
      </c>
      <c r="B320" s="428" t="s">
        <v>380</v>
      </c>
      <c r="C320" s="427" t="s">
        <v>305</v>
      </c>
      <c r="D320" s="430" t="s">
        <v>322</v>
      </c>
      <c r="E320" s="427">
        <v>29.81</v>
      </c>
      <c r="F320" s="427"/>
      <c r="G320" s="154">
        <v>404</v>
      </c>
      <c r="H320" s="427">
        <v>365</v>
      </c>
      <c r="I320" s="427">
        <v>2.7</v>
      </c>
      <c r="J320" s="427">
        <v>2.7</v>
      </c>
      <c r="K320" s="155">
        <v>2.5</v>
      </c>
      <c r="L320" s="421"/>
      <c r="M320" s="421"/>
      <c r="N320" s="421"/>
      <c r="O320" s="421"/>
      <c r="P320" s="421"/>
      <c r="Q320" s="421"/>
      <c r="R320" s="421"/>
      <c r="S320" s="421"/>
      <c r="T320" s="421"/>
      <c r="U320" s="421"/>
      <c r="V320" s="421"/>
      <c r="W320" s="421"/>
      <c r="X320" s="421"/>
      <c r="Y320" s="421"/>
      <c r="Z320" s="421"/>
      <c r="AA320" s="421"/>
      <c r="AB320" s="421"/>
      <c r="AC320" s="421"/>
      <c r="AD320" s="421"/>
      <c r="AE320" s="421"/>
      <c r="AF320" s="421"/>
      <c r="AG320" s="421"/>
      <c r="AH320" s="421"/>
      <c r="AI320" s="421"/>
      <c r="AJ320" s="421"/>
      <c r="AK320" s="421"/>
      <c r="AL320" s="421"/>
      <c r="AM320" s="421"/>
    </row>
    <row r="321" spans="1:39" ht="25.05" customHeight="1">
      <c r="A321" s="154">
        <v>12002</v>
      </c>
      <c r="B321" s="428" t="s">
        <v>381</v>
      </c>
      <c r="C321" s="427" t="s">
        <v>305</v>
      </c>
      <c r="D321" s="430" t="s">
        <v>1725</v>
      </c>
      <c r="E321" s="427">
        <v>23.19</v>
      </c>
      <c r="F321" s="427"/>
      <c r="G321" s="154">
        <v>122</v>
      </c>
      <c r="H321" s="427">
        <v>365</v>
      </c>
      <c r="I321" s="427">
        <v>1.1000000000000001</v>
      </c>
      <c r="J321" s="427">
        <v>1.1000000000000001</v>
      </c>
      <c r="K321" s="155">
        <v>0.8</v>
      </c>
      <c r="L321" s="421"/>
      <c r="M321" s="421"/>
      <c r="N321" s="421"/>
      <c r="O321" s="421"/>
      <c r="P321" s="421"/>
      <c r="Q321" s="421"/>
      <c r="R321" s="421"/>
      <c r="S321" s="421"/>
      <c r="T321" s="421"/>
      <c r="U321" s="421"/>
      <c r="V321" s="421"/>
      <c r="W321" s="421"/>
      <c r="X321" s="421"/>
      <c r="Y321" s="421"/>
      <c r="Z321" s="421"/>
      <c r="AA321" s="421"/>
      <c r="AB321" s="421"/>
      <c r="AC321" s="421"/>
      <c r="AD321" s="421"/>
      <c r="AE321" s="421"/>
      <c r="AF321" s="421"/>
      <c r="AG321" s="421"/>
      <c r="AH321" s="421"/>
      <c r="AI321" s="421"/>
      <c r="AJ321" s="421"/>
      <c r="AK321" s="421"/>
      <c r="AL321" s="421"/>
      <c r="AM321" s="421"/>
    </row>
    <row r="322" spans="1:39" ht="25.05" customHeight="1">
      <c r="A322" s="154">
        <v>12002</v>
      </c>
      <c r="B322" s="428" t="s">
        <v>382</v>
      </c>
      <c r="C322" s="427" t="s">
        <v>305</v>
      </c>
      <c r="D322" s="430" t="s">
        <v>1726</v>
      </c>
      <c r="E322" s="427">
        <v>22.77</v>
      </c>
      <c r="F322" s="427"/>
      <c r="G322" s="154">
        <v>334</v>
      </c>
      <c r="H322" s="427">
        <v>365</v>
      </c>
      <c r="I322" s="427">
        <v>4.7</v>
      </c>
      <c r="J322" s="427">
        <v>4.7</v>
      </c>
      <c r="K322" s="155">
        <v>4.4000000000000004</v>
      </c>
      <c r="L322" s="421"/>
      <c r="M322" s="421"/>
      <c r="N322" s="421"/>
      <c r="O322" s="421"/>
      <c r="P322" s="421"/>
      <c r="Q322" s="421"/>
      <c r="R322" s="421"/>
      <c r="S322" s="421"/>
      <c r="T322" s="421"/>
      <c r="U322" s="421"/>
      <c r="V322" s="421"/>
      <c r="W322" s="421"/>
      <c r="X322" s="421"/>
      <c r="Y322" s="421"/>
      <c r="Z322" s="421"/>
      <c r="AA322" s="421"/>
      <c r="AB322" s="421"/>
      <c r="AC322" s="421"/>
      <c r="AD322" s="421"/>
      <c r="AE322" s="421"/>
      <c r="AF322" s="421"/>
      <c r="AG322" s="421"/>
      <c r="AH322" s="421"/>
      <c r="AI322" s="421"/>
      <c r="AJ322" s="421"/>
      <c r="AK322" s="421"/>
      <c r="AL322" s="421"/>
      <c r="AM322" s="421"/>
    </row>
    <row r="323" spans="1:39" ht="25.05" customHeight="1">
      <c r="A323" s="154">
        <v>12002</v>
      </c>
      <c r="B323" s="428" t="s">
        <v>383</v>
      </c>
      <c r="C323" s="427" t="s">
        <v>305</v>
      </c>
      <c r="D323" s="430" t="s">
        <v>1727</v>
      </c>
      <c r="E323" s="427">
        <v>19.87</v>
      </c>
      <c r="F323" s="427"/>
      <c r="G323" s="154">
        <v>0</v>
      </c>
      <c r="H323" s="427">
        <v>365</v>
      </c>
      <c r="I323" s="427">
        <v>0</v>
      </c>
      <c r="J323" s="427">
        <v>0</v>
      </c>
      <c r="K323" s="155">
        <v>0</v>
      </c>
      <c r="L323" s="421"/>
      <c r="M323" s="421"/>
      <c r="N323" s="421"/>
      <c r="O323" s="421"/>
      <c r="P323" s="421"/>
      <c r="Q323" s="421"/>
      <c r="R323" s="421"/>
      <c r="S323" s="421"/>
      <c r="T323" s="421"/>
      <c r="U323" s="421"/>
      <c r="V323" s="421"/>
      <c r="W323" s="421"/>
      <c r="X323" s="421"/>
      <c r="Y323" s="421"/>
      <c r="Z323" s="421"/>
      <c r="AA323" s="421"/>
      <c r="AB323" s="421"/>
      <c r="AC323" s="421"/>
      <c r="AD323" s="421"/>
      <c r="AE323" s="421"/>
      <c r="AF323" s="421"/>
      <c r="AG323" s="421"/>
      <c r="AH323" s="421"/>
      <c r="AI323" s="421"/>
      <c r="AJ323" s="421"/>
      <c r="AK323" s="421"/>
      <c r="AL323" s="421"/>
      <c r="AM323" s="421"/>
    </row>
    <row r="324" spans="1:39" ht="25.05" customHeight="1">
      <c r="A324" s="154">
        <v>12002</v>
      </c>
      <c r="B324" s="428" t="s">
        <v>384</v>
      </c>
      <c r="C324" s="427" t="s">
        <v>305</v>
      </c>
      <c r="D324" s="430" t="s">
        <v>315</v>
      </c>
      <c r="E324" s="427">
        <v>299</v>
      </c>
      <c r="F324" s="427"/>
      <c r="G324" s="154">
        <v>5298</v>
      </c>
      <c r="H324" s="427">
        <v>365</v>
      </c>
      <c r="I324" s="427">
        <v>35.1</v>
      </c>
      <c r="J324" s="427">
        <v>35.1</v>
      </c>
      <c r="K324" s="155">
        <v>34.799999999999997</v>
      </c>
      <c r="L324" s="421"/>
      <c r="M324" s="421"/>
      <c r="N324" s="421"/>
      <c r="O324" s="421"/>
      <c r="P324" s="421"/>
      <c r="Q324" s="421"/>
      <c r="R324" s="421"/>
      <c r="S324" s="421"/>
      <c r="T324" s="421"/>
      <c r="U324" s="421"/>
      <c r="V324" s="421"/>
      <c r="W324" s="421"/>
      <c r="X324" s="421"/>
      <c r="Y324" s="421"/>
      <c r="Z324" s="421"/>
      <c r="AA324" s="421"/>
      <c r="AB324" s="421"/>
      <c r="AC324" s="421"/>
      <c r="AD324" s="421"/>
      <c r="AE324" s="421"/>
      <c r="AF324" s="421"/>
      <c r="AG324" s="421"/>
      <c r="AH324" s="421"/>
      <c r="AI324" s="421"/>
      <c r="AJ324" s="421"/>
      <c r="AK324" s="421"/>
      <c r="AL324" s="421"/>
      <c r="AM324" s="421"/>
    </row>
    <row r="325" spans="1:39" ht="25.05" customHeight="1">
      <c r="A325" s="151">
        <v>11004</v>
      </c>
      <c r="B325" s="163" t="s">
        <v>1274</v>
      </c>
      <c r="C325" s="152" t="s">
        <v>1307</v>
      </c>
      <c r="D325" s="411" t="s">
        <v>314</v>
      </c>
      <c r="E325" s="152">
        <v>129.47999999999999</v>
      </c>
      <c r="F325" s="152">
        <v>100</v>
      </c>
      <c r="G325" s="151">
        <v>1940</v>
      </c>
      <c r="H325" s="152">
        <v>292</v>
      </c>
      <c r="I325" s="152">
        <v>32.5</v>
      </c>
      <c r="J325" s="152">
        <v>27.7</v>
      </c>
      <c r="K325" s="153">
        <v>18.5</v>
      </c>
      <c r="L325" s="421"/>
      <c r="M325" s="421"/>
      <c r="N325" s="421"/>
      <c r="O325" s="421"/>
      <c r="P325" s="421"/>
      <c r="Q325" s="421"/>
      <c r="R325" s="421"/>
      <c r="S325" s="421"/>
      <c r="T325" s="421"/>
      <c r="U325" s="421"/>
      <c r="V325" s="421"/>
      <c r="W325" s="421"/>
      <c r="X325" s="421"/>
      <c r="Y325" s="421"/>
      <c r="Z325" s="421"/>
      <c r="AA325" s="421"/>
      <c r="AB325" s="421"/>
      <c r="AC325" s="421"/>
      <c r="AD325" s="421"/>
      <c r="AE325" s="421"/>
      <c r="AF325" s="421"/>
      <c r="AG325" s="421"/>
      <c r="AH325" s="421"/>
      <c r="AI325" s="421"/>
      <c r="AJ325" s="421"/>
      <c r="AK325" s="421"/>
      <c r="AL325" s="421"/>
      <c r="AM325" s="421"/>
    </row>
    <row r="326" spans="1:39" ht="25.05" customHeight="1">
      <c r="A326" s="154">
        <v>11004</v>
      </c>
      <c r="B326" s="428" t="s">
        <v>380</v>
      </c>
      <c r="C326" s="427" t="s">
        <v>1307</v>
      </c>
      <c r="D326" s="430" t="s">
        <v>1310</v>
      </c>
      <c r="E326" s="427">
        <v>98.81</v>
      </c>
      <c r="F326" s="427">
        <v>76</v>
      </c>
      <c r="G326" s="154">
        <v>2569</v>
      </c>
      <c r="H326" s="427">
        <v>292</v>
      </c>
      <c r="I326" s="427">
        <v>37</v>
      </c>
      <c r="J326" s="427">
        <v>33.200000000000003</v>
      </c>
      <c r="K326" s="155">
        <v>51.4</v>
      </c>
      <c r="L326" s="421"/>
      <c r="M326" s="421"/>
      <c r="N326" s="421"/>
      <c r="O326" s="421"/>
      <c r="P326" s="421"/>
      <c r="Q326" s="421"/>
      <c r="R326" s="421"/>
      <c r="S326" s="421"/>
      <c r="T326" s="421"/>
      <c r="U326" s="421"/>
      <c r="V326" s="421"/>
      <c r="W326" s="421"/>
      <c r="X326" s="421"/>
      <c r="Y326" s="421"/>
      <c r="Z326" s="421"/>
      <c r="AA326" s="421"/>
      <c r="AB326" s="421"/>
      <c r="AC326" s="421"/>
      <c r="AD326" s="421"/>
      <c r="AE326" s="421"/>
      <c r="AF326" s="421"/>
      <c r="AG326" s="421"/>
      <c r="AH326" s="421"/>
      <c r="AI326" s="421"/>
      <c r="AJ326" s="421"/>
      <c r="AK326" s="421"/>
      <c r="AL326" s="421"/>
      <c r="AM326" s="421"/>
    </row>
    <row r="327" spans="1:39" ht="25.05" customHeight="1">
      <c r="A327" s="154">
        <v>11004</v>
      </c>
      <c r="B327" s="428" t="s">
        <v>381</v>
      </c>
      <c r="C327" s="427" t="s">
        <v>1307</v>
      </c>
      <c r="D327" s="430" t="s">
        <v>1309</v>
      </c>
      <c r="E327" s="427">
        <v>30.67</v>
      </c>
      <c r="F327" s="427">
        <v>24</v>
      </c>
      <c r="G327" s="154">
        <v>741</v>
      </c>
      <c r="H327" s="427">
        <v>292</v>
      </c>
      <c r="I327" s="427">
        <v>14.4</v>
      </c>
      <c r="J327" s="427">
        <v>34.6</v>
      </c>
      <c r="K327" s="155">
        <v>7.9</v>
      </c>
      <c r="L327" s="421"/>
      <c r="M327" s="421"/>
      <c r="N327" s="421"/>
      <c r="O327" s="421"/>
      <c r="P327" s="421"/>
      <c r="Q327" s="421"/>
      <c r="R327" s="421"/>
      <c r="S327" s="421"/>
      <c r="T327" s="421"/>
      <c r="U327" s="421"/>
      <c r="V327" s="421"/>
      <c r="W327" s="421"/>
      <c r="X327" s="421"/>
      <c r="Y327" s="421"/>
      <c r="Z327" s="421"/>
      <c r="AA327" s="421"/>
      <c r="AB327" s="421"/>
      <c r="AC327" s="421"/>
      <c r="AD327" s="421"/>
      <c r="AE327" s="421"/>
      <c r="AF327" s="421"/>
      <c r="AG327" s="421"/>
      <c r="AH327" s="421"/>
      <c r="AI327" s="421"/>
      <c r="AJ327" s="421"/>
      <c r="AK327" s="421"/>
      <c r="AL327" s="421"/>
      <c r="AM327" s="421"/>
    </row>
    <row r="328" spans="1:39" ht="25.05" customHeight="1">
      <c r="A328" s="154">
        <v>11004</v>
      </c>
      <c r="B328" s="428" t="s">
        <v>382</v>
      </c>
      <c r="C328" s="427" t="s">
        <v>1307</v>
      </c>
      <c r="D328" s="430" t="s">
        <v>334</v>
      </c>
      <c r="E328" s="427">
        <v>64</v>
      </c>
      <c r="F328" s="427">
        <v>30</v>
      </c>
      <c r="G328" s="154">
        <v>1825</v>
      </c>
      <c r="H328" s="427">
        <v>292</v>
      </c>
      <c r="I328" s="427">
        <v>50</v>
      </c>
      <c r="J328" s="427">
        <v>34.200000000000003</v>
      </c>
      <c r="K328" s="155">
        <v>19.899999999999999</v>
      </c>
      <c r="L328" s="421"/>
      <c r="M328" s="421"/>
      <c r="N328" s="421"/>
      <c r="O328" s="421"/>
      <c r="P328" s="421"/>
      <c r="Q328" s="421"/>
      <c r="R328" s="421"/>
      <c r="S328" s="421"/>
      <c r="T328" s="421"/>
      <c r="U328" s="421"/>
      <c r="V328" s="421"/>
      <c r="W328" s="421"/>
      <c r="X328" s="421"/>
      <c r="Y328" s="421"/>
      <c r="Z328" s="421"/>
      <c r="AA328" s="421"/>
      <c r="AB328" s="421"/>
      <c r="AC328" s="421"/>
      <c r="AD328" s="421"/>
      <c r="AE328" s="421"/>
      <c r="AF328" s="421"/>
      <c r="AG328" s="421"/>
      <c r="AH328" s="421"/>
      <c r="AI328" s="421"/>
      <c r="AJ328" s="421"/>
      <c r="AK328" s="421"/>
      <c r="AL328" s="421"/>
      <c r="AM328" s="421"/>
    </row>
    <row r="329" spans="1:39" ht="25.05" customHeight="1">
      <c r="A329" s="154">
        <v>11004</v>
      </c>
      <c r="B329" s="428" t="s">
        <v>383</v>
      </c>
      <c r="C329" s="427" t="s">
        <v>1307</v>
      </c>
      <c r="D329" s="430" t="s">
        <v>1308</v>
      </c>
      <c r="E329" s="427">
        <v>39.520000000000003</v>
      </c>
      <c r="F329" s="427">
        <v>20</v>
      </c>
      <c r="G329" s="154">
        <v>521</v>
      </c>
      <c r="H329" s="427">
        <v>292</v>
      </c>
      <c r="I329" s="427">
        <v>8.9</v>
      </c>
      <c r="J329" s="427">
        <v>8.1999999999999993</v>
      </c>
      <c r="K329" s="155">
        <v>25</v>
      </c>
      <c r="L329" s="421"/>
      <c r="M329" s="421"/>
      <c r="N329" s="421"/>
      <c r="O329" s="421"/>
      <c r="P329" s="421"/>
      <c r="Q329" s="421"/>
      <c r="R329" s="421"/>
      <c r="S329" s="421"/>
      <c r="T329" s="421"/>
      <c r="U329" s="421"/>
      <c r="V329" s="421"/>
      <c r="W329" s="421"/>
      <c r="X329" s="421"/>
      <c r="Y329" s="421"/>
      <c r="Z329" s="421"/>
      <c r="AA329" s="421"/>
      <c r="AB329" s="421"/>
      <c r="AC329" s="421"/>
      <c r="AD329" s="421"/>
      <c r="AE329" s="421"/>
      <c r="AF329" s="421"/>
      <c r="AG329" s="421"/>
      <c r="AH329" s="421"/>
      <c r="AI329" s="421"/>
      <c r="AJ329" s="421"/>
      <c r="AK329" s="421"/>
      <c r="AL329" s="421"/>
      <c r="AM329" s="421"/>
    </row>
    <row r="330" spans="1:39" ht="25.05" customHeight="1">
      <c r="A330" s="156">
        <v>11004</v>
      </c>
      <c r="B330" s="164" t="s">
        <v>384</v>
      </c>
      <c r="C330" s="157" t="s">
        <v>1307</v>
      </c>
      <c r="D330" s="410" t="s">
        <v>356</v>
      </c>
      <c r="E330" s="157">
        <v>1480</v>
      </c>
      <c r="F330" s="157">
        <v>8</v>
      </c>
      <c r="G330" s="156">
        <v>674</v>
      </c>
      <c r="H330" s="157">
        <v>292</v>
      </c>
      <c r="I330" s="157">
        <v>46.9</v>
      </c>
      <c r="J330" s="157">
        <v>26.7</v>
      </c>
      <c r="K330" s="158">
        <v>0</v>
      </c>
      <c r="L330" s="421"/>
      <c r="M330" s="421"/>
      <c r="N330" s="421"/>
      <c r="O330" s="421"/>
      <c r="P330" s="421"/>
      <c r="Q330" s="421"/>
      <c r="R330" s="421"/>
      <c r="S330" s="421"/>
      <c r="T330" s="421"/>
      <c r="U330" s="421"/>
      <c r="V330" s="421"/>
      <c r="W330" s="421"/>
      <c r="X330" s="421"/>
      <c r="Y330" s="421"/>
      <c r="Z330" s="421"/>
      <c r="AA330" s="421"/>
      <c r="AB330" s="421"/>
      <c r="AC330" s="421"/>
      <c r="AD330" s="421"/>
      <c r="AE330" s="421"/>
      <c r="AF330" s="421"/>
      <c r="AG330" s="421"/>
      <c r="AH330" s="421"/>
      <c r="AI330" s="421"/>
      <c r="AJ330" s="421"/>
      <c r="AK330" s="421"/>
      <c r="AL330" s="421"/>
      <c r="AM330" s="421"/>
    </row>
    <row r="331" spans="1:39" ht="25.05" customHeight="1">
      <c r="A331" s="151">
        <v>12009</v>
      </c>
      <c r="B331" s="163" t="s">
        <v>1274</v>
      </c>
      <c r="C331" s="152" t="s">
        <v>98</v>
      </c>
      <c r="D331" s="411" t="s">
        <v>1306</v>
      </c>
      <c r="E331" s="152">
        <v>0</v>
      </c>
      <c r="F331" s="152"/>
      <c r="G331" s="151">
        <v>107</v>
      </c>
      <c r="H331" s="152">
        <v>244</v>
      </c>
      <c r="I331" s="152">
        <v>8.6</v>
      </c>
      <c r="J331" s="152">
        <v>8.6</v>
      </c>
      <c r="K331" s="153">
        <v>8.6</v>
      </c>
      <c r="L331" s="421"/>
      <c r="M331" s="421"/>
      <c r="N331" s="421"/>
      <c r="O331" s="421"/>
      <c r="P331" s="421"/>
      <c r="Q331" s="421"/>
      <c r="R331" s="421"/>
      <c r="S331" s="421"/>
      <c r="T331" s="421"/>
      <c r="U331" s="421"/>
      <c r="V331" s="421"/>
      <c r="W331" s="421"/>
      <c r="X331" s="421"/>
      <c r="Y331" s="421"/>
      <c r="Z331" s="421"/>
      <c r="AA331" s="421"/>
      <c r="AB331" s="421"/>
      <c r="AC331" s="421"/>
      <c r="AD331" s="421"/>
      <c r="AE331" s="421"/>
      <c r="AF331" s="421"/>
      <c r="AG331" s="421"/>
      <c r="AH331" s="421"/>
      <c r="AI331" s="421"/>
      <c r="AJ331" s="421"/>
      <c r="AK331" s="421"/>
      <c r="AL331" s="421"/>
      <c r="AM331" s="421"/>
    </row>
    <row r="332" spans="1:39" ht="25.05" customHeight="1">
      <c r="A332" s="154">
        <v>12009</v>
      </c>
      <c r="B332" s="428" t="s">
        <v>380</v>
      </c>
      <c r="C332" s="427" t="s">
        <v>98</v>
      </c>
      <c r="D332" s="430" t="s">
        <v>362</v>
      </c>
      <c r="E332" s="427">
        <v>0</v>
      </c>
      <c r="F332" s="427"/>
      <c r="G332" s="154">
        <v>35</v>
      </c>
      <c r="H332" s="427">
        <v>244</v>
      </c>
      <c r="I332" s="427">
        <v>2.9</v>
      </c>
      <c r="J332" s="427">
        <v>2.9</v>
      </c>
      <c r="K332" s="155">
        <v>2.9</v>
      </c>
      <c r="L332" s="421"/>
      <c r="M332" s="421"/>
      <c r="N332" s="421"/>
      <c r="O332" s="421"/>
      <c r="P332" s="421"/>
      <c r="Q332" s="421"/>
      <c r="R332" s="421"/>
      <c r="S332" s="421"/>
      <c r="T332" s="421"/>
      <c r="U332" s="421"/>
      <c r="V332" s="421"/>
      <c r="W332" s="421"/>
      <c r="X332" s="421"/>
      <c r="Y332" s="421"/>
      <c r="Z332" s="421"/>
      <c r="AA332" s="421"/>
      <c r="AB332" s="421"/>
      <c r="AC332" s="421"/>
      <c r="AD332" s="421"/>
      <c r="AE332" s="421"/>
      <c r="AF332" s="421"/>
      <c r="AG332" s="421"/>
      <c r="AH332" s="421"/>
      <c r="AI332" s="421"/>
      <c r="AJ332" s="421"/>
      <c r="AK332" s="421"/>
      <c r="AL332" s="421"/>
      <c r="AM332" s="421"/>
    </row>
    <row r="333" spans="1:39" ht="25.05" customHeight="1">
      <c r="A333" s="154">
        <v>12009</v>
      </c>
      <c r="B333" s="428" t="s">
        <v>381</v>
      </c>
      <c r="C333" s="427" t="s">
        <v>98</v>
      </c>
      <c r="D333" s="430" t="s">
        <v>363</v>
      </c>
      <c r="E333" s="427">
        <v>0</v>
      </c>
      <c r="F333" s="427"/>
      <c r="G333" s="154">
        <v>179</v>
      </c>
      <c r="H333" s="427">
        <v>244</v>
      </c>
      <c r="I333" s="427">
        <v>16.8</v>
      </c>
      <c r="J333" s="427">
        <v>16.399999999999999</v>
      </c>
      <c r="K333" s="155">
        <v>16.399999999999999</v>
      </c>
      <c r="L333" s="421"/>
      <c r="M333" s="421"/>
      <c r="N333" s="421"/>
      <c r="O333" s="421"/>
      <c r="P333" s="421"/>
      <c r="Q333" s="421"/>
      <c r="R333" s="421"/>
      <c r="S333" s="421"/>
      <c r="T333" s="421"/>
      <c r="U333" s="421"/>
      <c r="V333" s="421"/>
      <c r="W333" s="421"/>
      <c r="X333" s="421"/>
      <c r="Y333" s="421"/>
      <c r="Z333" s="421"/>
      <c r="AA333" s="421"/>
      <c r="AB333" s="421"/>
      <c r="AC333" s="421"/>
      <c r="AD333" s="421"/>
      <c r="AE333" s="421"/>
      <c r="AF333" s="421"/>
      <c r="AG333" s="421"/>
      <c r="AH333" s="421"/>
      <c r="AI333" s="421"/>
      <c r="AJ333" s="421"/>
      <c r="AK333" s="421"/>
      <c r="AL333" s="421"/>
      <c r="AM333" s="421"/>
    </row>
    <row r="334" spans="1:39" ht="25.05" customHeight="1">
      <c r="A334" s="154">
        <v>12009</v>
      </c>
      <c r="B334" s="428" t="s">
        <v>382</v>
      </c>
      <c r="C334" s="427" t="s">
        <v>98</v>
      </c>
      <c r="D334" s="430" t="s">
        <v>364</v>
      </c>
      <c r="E334" s="427">
        <v>0</v>
      </c>
      <c r="F334" s="427"/>
      <c r="G334" s="154">
        <v>0</v>
      </c>
      <c r="H334" s="427">
        <v>244</v>
      </c>
      <c r="I334" s="427">
        <v>0</v>
      </c>
      <c r="J334" s="427">
        <v>0</v>
      </c>
      <c r="K334" s="155">
        <v>0</v>
      </c>
      <c r="L334" s="421"/>
      <c r="M334" s="421"/>
      <c r="N334" s="421"/>
      <c r="O334" s="421"/>
      <c r="P334" s="421"/>
      <c r="Q334" s="421"/>
      <c r="R334" s="421"/>
      <c r="S334" s="421"/>
      <c r="T334" s="421"/>
      <c r="U334" s="421"/>
      <c r="V334" s="421"/>
      <c r="W334" s="421"/>
      <c r="X334" s="421"/>
      <c r="Y334" s="421"/>
      <c r="Z334" s="421"/>
      <c r="AA334" s="421"/>
      <c r="AB334" s="421"/>
      <c r="AC334" s="421"/>
      <c r="AD334" s="421"/>
      <c r="AE334" s="421"/>
      <c r="AF334" s="421"/>
      <c r="AG334" s="421"/>
      <c r="AH334" s="421"/>
      <c r="AI334" s="421"/>
      <c r="AJ334" s="421"/>
      <c r="AK334" s="421"/>
      <c r="AL334" s="421"/>
      <c r="AM334" s="421"/>
    </row>
    <row r="335" spans="1:39" ht="25.05" customHeight="1">
      <c r="A335" s="156">
        <v>12009</v>
      </c>
      <c r="B335" s="164" t="s">
        <v>383</v>
      </c>
      <c r="C335" s="157" t="s">
        <v>98</v>
      </c>
      <c r="D335" s="410" t="s">
        <v>365</v>
      </c>
      <c r="E335" s="157">
        <v>0</v>
      </c>
      <c r="F335" s="157"/>
      <c r="G335" s="156">
        <v>302</v>
      </c>
      <c r="H335" s="157">
        <v>244</v>
      </c>
      <c r="I335" s="157">
        <v>7.4</v>
      </c>
      <c r="J335" s="157">
        <v>7.4</v>
      </c>
      <c r="K335" s="158">
        <v>0</v>
      </c>
      <c r="L335" s="421"/>
      <c r="M335" s="421"/>
      <c r="N335" s="421"/>
      <c r="O335" s="421"/>
      <c r="P335" s="421"/>
      <c r="Q335" s="421"/>
      <c r="R335" s="421"/>
      <c r="S335" s="421"/>
      <c r="T335" s="421"/>
      <c r="U335" s="421"/>
      <c r="V335" s="421"/>
      <c r="W335" s="421"/>
      <c r="X335" s="421"/>
      <c r="Y335" s="421"/>
      <c r="Z335" s="421"/>
      <c r="AA335" s="421"/>
      <c r="AB335" s="421"/>
      <c r="AC335" s="421"/>
      <c r="AD335" s="421"/>
      <c r="AE335" s="421"/>
      <c r="AF335" s="421"/>
      <c r="AG335" s="421"/>
      <c r="AH335" s="421"/>
      <c r="AI335" s="421"/>
      <c r="AJ335" s="421"/>
      <c r="AK335" s="421"/>
      <c r="AL335" s="421"/>
      <c r="AM335" s="421"/>
    </row>
    <row r="336" spans="1:39" ht="25.05" customHeight="1">
      <c r="A336" s="151">
        <v>12008</v>
      </c>
      <c r="B336" s="163" t="s">
        <v>1274</v>
      </c>
      <c r="C336" s="152" t="s">
        <v>1304</v>
      </c>
      <c r="D336" s="411" t="s">
        <v>1305</v>
      </c>
      <c r="E336" s="152">
        <v>112.7</v>
      </c>
      <c r="F336" s="152"/>
      <c r="G336" s="151">
        <v>227</v>
      </c>
      <c r="H336" s="152">
        <v>240</v>
      </c>
      <c r="I336" s="152">
        <v>8.3000000000000007</v>
      </c>
      <c r="J336" s="152">
        <v>2.1</v>
      </c>
      <c r="K336" s="153"/>
      <c r="L336" s="421"/>
      <c r="M336" s="421"/>
      <c r="N336" s="421"/>
      <c r="O336" s="421"/>
      <c r="P336" s="421"/>
      <c r="Q336" s="421"/>
      <c r="R336" s="421"/>
      <c r="S336" s="421"/>
      <c r="T336" s="421"/>
      <c r="U336" s="421"/>
      <c r="V336" s="421"/>
      <c r="W336" s="421"/>
      <c r="X336" s="421"/>
      <c r="Y336" s="421"/>
      <c r="Z336" s="421"/>
      <c r="AA336" s="421"/>
      <c r="AB336" s="421"/>
      <c r="AC336" s="421"/>
      <c r="AD336" s="421"/>
      <c r="AE336" s="421"/>
      <c r="AF336" s="421"/>
      <c r="AG336" s="421"/>
      <c r="AH336" s="421"/>
      <c r="AI336" s="421"/>
      <c r="AJ336" s="421"/>
      <c r="AK336" s="421"/>
      <c r="AL336" s="421"/>
      <c r="AM336" s="421"/>
    </row>
    <row r="337" spans="1:39" ht="25.05" customHeight="1">
      <c r="A337" s="156">
        <v>12008</v>
      </c>
      <c r="B337" s="164" t="s">
        <v>380</v>
      </c>
      <c r="C337" s="157" t="s">
        <v>1304</v>
      </c>
      <c r="D337" s="410" t="s">
        <v>1303</v>
      </c>
      <c r="E337" s="157">
        <v>28.99</v>
      </c>
      <c r="F337" s="157"/>
      <c r="G337" s="156">
        <v>0</v>
      </c>
      <c r="H337" s="157">
        <v>240</v>
      </c>
      <c r="I337" s="157">
        <v>0</v>
      </c>
      <c r="J337" s="157">
        <v>0</v>
      </c>
      <c r="K337" s="158"/>
      <c r="L337" s="421"/>
      <c r="M337" s="421"/>
      <c r="N337" s="421"/>
      <c r="O337" s="421"/>
      <c r="P337" s="421"/>
      <c r="Q337" s="421"/>
      <c r="R337" s="421"/>
      <c r="S337" s="421"/>
      <c r="T337" s="421"/>
      <c r="U337" s="421"/>
      <c r="V337" s="421"/>
      <c r="W337" s="421"/>
      <c r="X337" s="421"/>
      <c r="Y337" s="421"/>
      <c r="Z337" s="421"/>
      <c r="AA337" s="421"/>
      <c r="AB337" s="421"/>
      <c r="AC337" s="421"/>
      <c r="AD337" s="421"/>
      <c r="AE337" s="421"/>
      <c r="AF337" s="421"/>
      <c r="AG337" s="421"/>
      <c r="AH337" s="421"/>
      <c r="AI337" s="421"/>
      <c r="AJ337" s="421"/>
      <c r="AK337" s="421"/>
      <c r="AL337" s="421"/>
      <c r="AM337" s="421"/>
    </row>
    <row r="338" spans="1:39" ht="25.05" customHeight="1">
      <c r="A338" s="151">
        <v>20008</v>
      </c>
      <c r="B338" s="163" t="s">
        <v>1274</v>
      </c>
      <c r="C338" s="152" t="s">
        <v>273</v>
      </c>
      <c r="D338" s="411" t="s">
        <v>1302</v>
      </c>
      <c r="E338" s="152">
        <v>45.1</v>
      </c>
      <c r="F338" s="152">
        <v>15</v>
      </c>
      <c r="G338" s="151">
        <v>0</v>
      </c>
      <c r="H338" s="152">
        <v>286</v>
      </c>
      <c r="I338" s="152">
        <v>30.8</v>
      </c>
      <c r="J338" s="152">
        <v>30.8</v>
      </c>
      <c r="K338" s="399" t="s">
        <v>1517</v>
      </c>
      <c r="L338" s="421"/>
      <c r="M338" s="421"/>
      <c r="N338" s="421"/>
      <c r="O338" s="421"/>
      <c r="P338" s="421"/>
      <c r="Q338" s="421"/>
      <c r="R338" s="421"/>
      <c r="S338" s="421"/>
      <c r="T338" s="421"/>
      <c r="U338" s="421"/>
      <c r="V338" s="421"/>
      <c r="W338" s="421"/>
      <c r="X338" s="421"/>
      <c r="Y338" s="421"/>
      <c r="Z338" s="421"/>
      <c r="AA338" s="421"/>
      <c r="AB338" s="421"/>
      <c r="AC338" s="421"/>
      <c r="AD338" s="421"/>
      <c r="AE338" s="421"/>
      <c r="AF338" s="421"/>
      <c r="AG338" s="421"/>
      <c r="AH338" s="421"/>
      <c r="AI338" s="421"/>
      <c r="AJ338" s="421"/>
      <c r="AK338" s="421"/>
      <c r="AL338" s="421"/>
      <c r="AM338" s="421"/>
    </row>
    <row r="339" spans="1:39" ht="25.05" customHeight="1">
      <c r="A339" s="154">
        <v>20008</v>
      </c>
      <c r="B339" s="428" t="s">
        <v>380</v>
      </c>
      <c r="C339" s="427" t="s">
        <v>273</v>
      </c>
      <c r="D339" s="430" t="s">
        <v>1301</v>
      </c>
      <c r="E339" s="427">
        <v>52</v>
      </c>
      <c r="F339" s="427">
        <v>20</v>
      </c>
      <c r="G339" s="154">
        <v>0</v>
      </c>
      <c r="H339" s="427">
        <v>286</v>
      </c>
      <c r="I339" s="427">
        <v>16.399999999999999</v>
      </c>
      <c r="J339" s="427">
        <v>24.5</v>
      </c>
      <c r="K339" s="400" t="s">
        <v>1517</v>
      </c>
      <c r="L339" s="421"/>
      <c r="M339" s="421"/>
      <c r="N339" s="421"/>
      <c r="O339" s="421"/>
      <c r="P339" s="421"/>
      <c r="Q339" s="421"/>
      <c r="R339" s="421"/>
      <c r="S339" s="421"/>
      <c r="T339" s="421"/>
      <c r="U339" s="421"/>
      <c r="V339" s="421"/>
      <c r="W339" s="421"/>
      <c r="X339" s="421"/>
      <c r="Y339" s="421"/>
      <c r="Z339" s="421"/>
      <c r="AA339" s="421"/>
      <c r="AB339" s="421"/>
      <c r="AC339" s="421"/>
      <c r="AD339" s="421"/>
      <c r="AE339" s="421"/>
      <c r="AF339" s="421"/>
      <c r="AG339" s="421"/>
      <c r="AH339" s="421"/>
      <c r="AI339" s="421"/>
      <c r="AJ339" s="421"/>
      <c r="AK339" s="421"/>
      <c r="AL339" s="421"/>
      <c r="AM339" s="421"/>
    </row>
    <row r="340" spans="1:39" ht="25.05" customHeight="1">
      <c r="A340" s="154">
        <v>20008</v>
      </c>
      <c r="B340" s="428" t="s">
        <v>381</v>
      </c>
      <c r="C340" s="427" t="s">
        <v>273</v>
      </c>
      <c r="D340" s="430" t="s">
        <v>1300</v>
      </c>
      <c r="E340" s="427">
        <v>84</v>
      </c>
      <c r="F340" s="427"/>
      <c r="G340" s="154">
        <v>0</v>
      </c>
      <c r="H340" s="427">
        <v>286</v>
      </c>
      <c r="I340" s="427">
        <v>91.6</v>
      </c>
      <c r="J340" s="427">
        <v>91.6</v>
      </c>
      <c r="K340" s="400" t="s">
        <v>1517</v>
      </c>
      <c r="L340" s="421"/>
      <c r="M340" s="421"/>
      <c r="N340" s="421"/>
      <c r="O340" s="421"/>
      <c r="P340" s="421"/>
      <c r="Q340" s="421"/>
      <c r="R340" s="421"/>
      <c r="S340" s="421"/>
      <c r="T340" s="421"/>
      <c r="U340" s="421"/>
      <c r="V340" s="421"/>
      <c r="W340" s="421"/>
      <c r="X340" s="421"/>
      <c r="Y340" s="421"/>
      <c r="Z340" s="421"/>
      <c r="AA340" s="421"/>
      <c r="AB340" s="421"/>
      <c r="AC340" s="421"/>
      <c r="AD340" s="421"/>
      <c r="AE340" s="421"/>
      <c r="AF340" s="421"/>
      <c r="AG340" s="421"/>
      <c r="AH340" s="421"/>
      <c r="AI340" s="421"/>
      <c r="AJ340" s="421"/>
      <c r="AK340" s="421"/>
      <c r="AL340" s="421"/>
      <c r="AM340" s="421"/>
    </row>
    <row r="341" spans="1:39" ht="25.05" customHeight="1">
      <c r="A341" s="154">
        <v>20008</v>
      </c>
      <c r="B341" s="428" t="s">
        <v>382</v>
      </c>
      <c r="C341" s="427" t="s">
        <v>273</v>
      </c>
      <c r="D341" s="430" t="s">
        <v>1299</v>
      </c>
      <c r="E341" s="427">
        <v>58.32</v>
      </c>
      <c r="F341" s="427">
        <v>20</v>
      </c>
      <c r="G341" s="154">
        <v>0</v>
      </c>
      <c r="H341" s="427">
        <v>286</v>
      </c>
      <c r="I341" s="427">
        <v>11.5</v>
      </c>
      <c r="J341" s="427">
        <v>10.5</v>
      </c>
      <c r="K341" s="400" t="s">
        <v>1517</v>
      </c>
      <c r="L341" s="421"/>
      <c r="M341" s="421"/>
      <c r="N341" s="421"/>
      <c r="O341" s="421"/>
      <c r="P341" s="421"/>
      <c r="Q341" s="421"/>
      <c r="R341" s="421"/>
      <c r="S341" s="421"/>
      <c r="T341" s="421"/>
      <c r="U341" s="421"/>
      <c r="V341" s="421"/>
      <c r="W341" s="421"/>
      <c r="X341" s="421"/>
      <c r="Y341" s="421"/>
      <c r="Z341" s="421"/>
      <c r="AA341" s="421"/>
      <c r="AB341" s="421"/>
      <c r="AC341" s="421"/>
      <c r="AD341" s="421"/>
      <c r="AE341" s="421"/>
      <c r="AF341" s="421"/>
      <c r="AG341" s="421"/>
      <c r="AH341" s="421"/>
      <c r="AI341" s="421"/>
      <c r="AJ341" s="421"/>
      <c r="AK341" s="421"/>
      <c r="AL341" s="421"/>
      <c r="AM341" s="421"/>
    </row>
    <row r="342" spans="1:39" ht="25.05" customHeight="1">
      <c r="A342" s="154">
        <v>20008</v>
      </c>
      <c r="B342" s="428" t="s">
        <v>383</v>
      </c>
      <c r="C342" s="427" t="s">
        <v>273</v>
      </c>
      <c r="D342" s="430" t="s">
        <v>1298</v>
      </c>
      <c r="E342" s="427">
        <v>319.05</v>
      </c>
      <c r="F342" s="427">
        <v>100</v>
      </c>
      <c r="G342" s="154">
        <v>0</v>
      </c>
      <c r="H342" s="427">
        <v>286</v>
      </c>
      <c r="I342" s="427">
        <v>28.7</v>
      </c>
      <c r="J342" s="427">
        <v>14.3</v>
      </c>
      <c r="K342" s="400" t="s">
        <v>1517</v>
      </c>
      <c r="L342" s="421"/>
      <c r="M342" s="421"/>
      <c r="N342" s="421"/>
      <c r="O342" s="421"/>
      <c r="P342" s="421"/>
      <c r="Q342" s="421"/>
      <c r="R342" s="421"/>
      <c r="S342" s="421"/>
      <c r="T342" s="421"/>
      <c r="U342" s="421"/>
      <c r="V342" s="421"/>
      <c r="W342" s="421"/>
      <c r="X342" s="421"/>
      <c r="Y342" s="421"/>
      <c r="Z342" s="421"/>
      <c r="AA342" s="421"/>
      <c r="AB342" s="421"/>
      <c r="AC342" s="421"/>
      <c r="AD342" s="421"/>
      <c r="AE342" s="421"/>
      <c r="AF342" s="421"/>
      <c r="AG342" s="421"/>
      <c r="AH342" s="421"/>
      <c r="AI342" s="421"/>
      <c r="AJ342" s="421"/>
      <c r="AK342" s="421"/>
      <c r="AL342" s="421"/>
      <c r="AM342" s="421"/>
    </row>
    <row r="343" spans="1:39" ht="25.05" customHeight="1">
      <c r="A343" s="154">
        <v>20008</v>
      </c>
      <c r="B343" s="428" t="s">
        <v>384</v>
      </c>
      <c r="C343" s="427" t="s">
        <v>273</v>
      </c>
      <c r="D343" s="430" t="s">
        <v>334</v>
      </c>
      <c r="E343" s="427">
        <v>93.76</v>
      </c>
      <c r="F343" s="427">
        <v>20</v>
      </c>
      <c r="G343" s="154">
        <v>0</v>
      </c>
      <c r="H343" s="427">
        <v>286</v>
      </c>
      <c r="I343" s="427">
        <v>29</v>
      </c>
      <c r="J343" s="427">
        <v>25.9</v>
      </c>
      <c r="K343" s="400" t="s">
        <v>1517</v>
      </c>
      <c r="L343" s="421"/>
      <c r="M343" s="421"/>
      <c r="N343" s="421"/>
      <c r="O343" s="421"/>
      <c r="P343" s="421"/>
      <c r="Q343" s="421"/>
      <c r="R343" s="421"/>
      <c r="S343" s="421"/>
      <c r="T343" s="421"/>
      <c r="U343" s="421"/>
      <c r="V343" s="421"/>
      <c r="W343" s="421"/>
      <c r="X343" s="421"/>
      <c r="Y343" s="421"/>
      <c r="Z343" s="421"/>
      <c r="AA343" s="421"/>
      <c r="AB343" s="421"/>
      <c r="AC343" s="421"/>
      <c r="AD343" s="421"/>
      <c r="AE343" s="421"/>
      <c r="AF343" s="421"/>
      <c r="AG343" s="421"/>
      <c r="AH343" s="421"/>
      <c r="AI343" s="421"/>
      <c r="AJ343" s="421"/>
      <c r="AK343" s="421"/>
      <c r="AL343" s="421"/>
      <c r="AM343" s="421"/>
    </row>
    <row r="344" spans="1:39" ht="25.05" customHeight="1">
      <c r="A344" s="154">
        <v>20008</v>
      </c>
      <c r="B344" s="428" t="s">
        <v>385</v>
      </c>
      <c r="C344" s="427" t="s">
        <v>273</v>
      </c>
      <c r="D344" s="430" t="s">
        <v>1297</v>
      </c>
      <c r="E344" s="427">
        <v>92</v>
      </c>
      <c r="F344" s="427"/>
      <c r="G344" s="154">
        <v>0</v>
      </c>
      <c r="H344" s="427">
        <v>286</v>
      </c>
      <c r="I344" s="427">
        <v>31.5</v>
      </c>
      <c r="J344" s="427">
        <v>31.5</v>
      </c>
      <c r="K344" s="400" t="s">
        <v>1517</v>
      </c>
      <c r="L344" s="421"/>
      <c r="M344" s="421"/>
      <c r="N344" s="421"/>
      <c r="O344" s="421"/>
      <c r="P344" s="421"/>
      <c r="Q344" s="421"/>
      <c r="R344" s="421"/>
      <c r="S344" s="421"/>
      <c r="T344" s="421"/>
      <c r="U344" s="421"/>
      <c r="V344" s="421"/>
      <c r="W344" s="421"/>
      <c r="X344" s="421"/>
      <c r="Y344" s="421"/>
      <c r="Z344" s="421"/>
      <c r="AA344" s="421"/>
      <c r="AB344" s="421"/>
      <c r="AC344" s="421"/>
      <c r="AD344" s="421"/>
      <c r="AE344" s="421"/>
      <c r="AF344" s="421"/>
      <c r="AG344" s="421"/>
      <c r="AH344" s="421"/>
      <c r="AI344" s="421"/>
      <c r="AJ344" s="421"/>
      <c r="AK344" s="421"/>
      <c r="AL344" s="421"/>
      <c r="AM344" s="421"/>
    </row>
    <row r="345" spans="1:39" ht="25.05" customHeight="1">
      <c r="A345" s="154">
        <v>20008</v>
      </c>
      <c r="B345" s="428" t="s">
        <v>386</v>
      </c>
      <c r="C345" s="427" t="s">
        <v>273</v>
      </c>
      <c r="D345" s="430" t="s">
        <v>1296</v>
      </c>
      <c r="E345" s="427">
        <v>160.38</v>
      </c>
      <c r="F345" s="427">
        <v>60</v>
      </c>
      <c r="G345" s="154">
        <v>0</v>
      </c>
      <c r="H345" s="427">
        <v>286</v>
      </c>
      <c r="I345" s="427">
        <v>59.4</v>
      </c>
      <c r="J345" s="427">
        <v>56.3</v>
      </c>
      <c r="K345" s="400" t="s">
        <v>1517</v>
      </c>
      <c r="L345" s="421"/>
      <c r="M345" s="421"/>
      <c r="N345" s="421"/>
      <c r="O345" s="421"/>
      <c r="P345" s="421"/>
      <c r="Q345" s="421"/>
      <c r="R345" s="421"/>
      <c r="S345" s="421"/>
      <c r="T345" s="421"/>
      <c r="U345" s="421"/>
      <c r="V345" s="421"/>
      <c r="W345" s="421"/>
      <c r="X345" s="421"/>
      <c r="Y345" s="421"/>
      <c r="Z345" s="421"/>
      <c r="AA345" s="421"/>
      <c r="AB345" s="421"/>
      <c r="AC345" s="421"/>
      <c r="AD345" s="421"/>
      <c r="AE345" s="421"/>
      <c r="AF345" s="421"/>
      <c r="AG345" s="421"/>
      <c r="AH345" s="421"/>
      <c r="AI345" s="421"/>
      <c r="AJ345" s="421"/>
      <c r="AK345" s="421"/>
      <c r="AL345" s="421"/>
      <c r="AM345" s="421"/>
    </row>
    <row r="346" spans="1:39" ht="25.05" customHeight="1">
      <c r="A346" s="154">
        <v>20008</v>
      </c>
      <c r="B346" s="428" t="s">
        <v>387</v>
      </c>
      <c r="C346" s="427" t="s">
        <v>273</v>
      </c>
      <c r="D346" s="430" t="s">
        <v>1295</v>
      </c>
      <c r="E346" s="427">
        <v>52</v>
      </c>
      <c r="F346" s="427">
        <v>20</v>
      </c>
      <c r="G346" s="154">
        <v>0</v>
      </c>
      <c r="H346" s="427">
        <v>286</v>
      </c>
      <c r="I346" s="427">
        <v>28.3</v>
      </c>
      <c r="J346" s="427">
        <v>14.3</v>
      </c>
      <c r="K346" s="400" t="s">
        <v>1517</v>
      </c>
      <c r="L346" s="421"/>
      <c r="M346" s="421"/>
      <c r="N346" s="421"/>
      <c r="O346" s="421"/>
      <c r="P346" s="421"/>
      <c r="Q346" s="421"/>
      <c r="R346" s="421"/>
      <c r="S346" s="421"/>
      <c r="T346" s="421"/>
      <c r="U346" s="421"/>
      <c r="V346" s="421"/>
      <c r="W346" s="421"/>
      <c r="X346" s="421"/>
      <c r="Y346" s="421"/>
      <c r="Z346" s="421"/>
      <c r="AA346" s="421"/>
      <c r="AB346" s="421"/>
      <c r="AC346" s="421"/>
      <c r="AD346" s="421"/>
      <c r="AE346" s="421"/>
      <c r="AF346" s="421"/>
      <c r="AG346" s="421"/>
      <c r="AH346" s="421"/>
      <c r="AI346" s="421"/>
      <c r="AJ346" s="421"/>
      <c r="AK346" s="421"/>
      <c r="AL346" s="421"/>
      <c r="AM346" s="421"/>
    </row>
    <row r="347" spans="1:39" ht="25.05" customHeight="1">
      <c r="A347" s="154">
        <v>20008</v>
      </c>
      <c r="B347" s="428" t="s">
        <v>388</v>
      </c>
      <c r="C347" s="427" t="s">
        <v>273</v>
      </c>
      <c r="D347" s="430" t="s">
        <v>1291</v>
      </c>
      <c r="E347" s="427">
        <v>53.4</v>
      </c>
      <c r="F347" s="427">
        <v>30</v>
      </c>
      <c r="G347" s="154">
        <v>0</v>
      </c>
      <c r="H347" s="427">
        <v>286</v>
      </c>
      <c r="I347" s="427">
        <v>59.4</v>
      </c>
      <c r="J347" s="427">
        <v>54.9</v>
      </c>
      <c r="K347" s="400" t="s">
        <v>1517</v>
      </c>
      <c r="L347" s="421"/>
      <c r="M347" s="421"/>
      <c r="N347" s="421"/>
      <c r="O347" s="421"/>
      <c r="P347" s="421"/>
      <c r="Q347" s="421"/>
      <c r="R347" s="421"/>
      <c r="S347" s="421"/>
      <c r="T347" s="421"/>
      <c r="U347" s="421"/>
      <c r="V347" s="421"/>
      <c r="W347" s="421"/>
      <c r="X347" s="421"/>
      <c r="Y347" s="421"/>
      <c r="Z347" s="421"/>
      <c r="AA347" s="421"/>
      <c r="AB347" s="421"/>
      <c r="AC347" s="421"/>
      <c r="AD347" s="421"/>
      <c r="AE347" s="421"/>
      <c r="AF347" s="421"/>
      <c r="AG347" s="421"/>
      <c r="AH347" s="421"/>
      <c r="AI347" s="421"/>
      <c r="AJ347" s="421"/>
      <c r="AK347" s="421"/>
      <c r="AL347" s="421"/>
      <c r="AM347" s="421"/>
    </row>
    <row r="348" spans="1:39" ht="25.05" customHeight="1">
      <c r="A348" s="154">
        <v>20008</v>
      </c>
      <c r="B348" s="428" t="s">
        <v>389</v>
      </c>
      <c r="C348" s="427" t="s">
        <v>273</v>
      </c>
      <c r="D348" s="430" t="s">
        <v>1294</v>
      </c>
      <c r="E348" s="427">
        <v>90</v>
      </c>
      <c r="F348" s="427"/>
      <c r="G348" s="154">
        <v>0</v>
      </c>
      <c r="H348" s="427">
        <v>286</v>
      </c>
      <c r="I348" s="427">
        <v>4.2</v>
      </c>
      <c r="J348" s="427">
        <v>4.2</v>
      </c>
      <c r="K348" s="400" t="s">
        <v>1517</v>
      </c>
      <c r="L348" s="421"/>
      <c r="M348" s="421"/>
      <c r="N348" s="421"/>
      <c r="O348" s="421"/>
      <c r="P348" s="421"/>
      <c r="Q348" s="421"/>
      <c r="R348" s="421"/>
      <c r="S348" s="421"/>
      <c r="T348" s="421"/>
      <c r="U348" s="421"/>
      <c r="V348" s="421"/>
      <c r="W348" s="421"/>
      <c r="X348" s="421"/>
      <c r="Y348" s="421"/>
      <c r="Z348" s="421"/>
      <c r="AA348" s="421"/>
      <c r="AB348" s="421"/>
      <c r="AC348" s="421"/>
      <c r="AD348" s="421"/>
      <c r="AE348" s="421"/>
      <c r="AF348" s="421"/>
      <c r="AG348" s="421"/>
      <c r="AH348" s="421"/>
      <c r="AI348" s="421"/>
      <c r="AJ348" s="421"/>
      <c r="AK348" s="421"/>
      <c r="AL348" s="421"/>
      <c r="AM348" s="421"/>
    </row>
    <row r="349" spans="1:39" ht="25.05" customHeight="1">
      <c r="A349" s="154">
        <v>20008</v>
      </c>
      <c r="B349" s="428" t="s">
        <v>390</v>
      </c>
      <c r="C349" s="427" t="s">
        <v>273</v>
      </c>
      <c r="D349" s="430" t="s">
        <v>1293</v>
      </c>
      <c r="E349" s="427">
        <v>128</v>
      </c>
      <c r="F349" s="427"/>
      <c r="G349" s="154">
        <v>0</v>
      </c>
      <c r="H349" s="427">
        <v>286</v>
      </c>
      <c r="I349" s="427">
        <v>97.9</v>
      </c>
      <c r="J349" s="427">
        <v>97.9</v>
      </c>
      <c r="K349" s="400" t="s">
        <v>1517</v>
      </c>
      <c r="L349" s="421"/>
      <c r="M349" s="421"/>
      <c r="N349" s="421"/>
      <c r="O349" s="421"/>
      <c r="P349" s="421"/>
      <c r="Q349" s="421"/>
      <c r="R349" s="421"/>
      <c r="S349" s="421"/>
      <c r="T349" s="421"/>
      <c r="U349" s="421"/>
      <c r="V349" s="421"/>
      <c r="W349" s="421"/>
      <c r="X349" s="421"/>
      <c r="Y349" s="421"/>
      <c r="Z349" s="421"/>
      <c r="AA349" s="421"/>
      <c r="AB349" s="421"/>
      <c r="AC349" s="421"/>
      <c r="AD349" s="421"/>
      <c r="AE349" s="421"/>
      <c r="AF349" s="421"/>
      <c r="AG349" s="421"/>
      <c r="AH349" s="421"/>
      <c r="AI349" s="421"/>
      <c r="AJ349" s="421"/>
      <c r="AK349" s="421"/>
      <c r="AL349" s="421"/>
      <c r="AM349" s="421"/>
    </row>
    <row r="350" spans="1:39" ht="25.05" customHeight="1">
      <c r="A350" s="156">
        <v>20008</v>
      </c>
      <c r="B350" s="164" t="s">
        <v>391</v>
      </c>
      <c r="C350" s="157" t="s">
        <v>273</v>
      </c>
      <c r="D350" s="410" t="s">
        <v>323</v>
      </c>
      <c r="E350" s="157">
        <v>98.96</v>
      </c>
      <c r="F350" s="157"/>
      <c r="G350" s="156">
        <v>0</v>
      </c>
      <c r="H350" s="157">
        <v>286</v>
      </c>
      <c r="I350" s="157">
        <v>19.600000000000001</v>
      </c>
      <c r="J350" s="157">
        <v>10.8</v>
      </c>
      <c r="K350" s="401" t="s">
        <v>1517</v>
      </c>
      <c r="L350" s="421"/>
      <c r="M350" s="421"/>
      <c r="N350" s="421"/>
      <c r="O350" s="421"/>
      <c r="P350" s="421"/>
      <c r="Q350" s="421"/>
      <c r="R350" s="421"/>
      <c r="S350" s="421"/>
      <c r="T350" s="421"/>
      <c r="U350" s="421"/>
      <c r="V350" s="421"/>
      <c r="W350" s="421"/>
      <c r="X350" s="421"/>
      <c r="Y350" s="421"/>
      <c r="Z350" s="421"/>
      <c r="AA350" s="421"/>
      <c r="AB350" s="421"/>
      <c r="AC350" s="421"/>
      <c r="AD350" s="421"/>
      <c r="AE350" s="421"/>
      <c r="AF350" s="421"/>
      <c r="AG350" s="421"/>
      <c r="AH350" s="421"/>
      <c r="AI350" s="421"/>
      <c r="AJ350" s="421"/>
      <c r="AK350" s="421"/>
      <c r="AL350" s="421"/>
      <c r="AM350" s="421"/>
    </row>
    <row r="351" spans="1:39" ht="25.05" customHeight="1">
      <c r="A351" s="151">
        <v>20009</v>
      </c>
      <c r="B351" s="163" t="s">
        <v>1274</v>
      </c>
      <c r="C351" s="152" t="s">
        <v>1284</v>
      </c>
      <c r="D351" s="411" t="s">
        <v>1291</v>
      </c>
      <c r="E351" s="152">
        <v>20.25</v>
      </c>
      <c r="F351" s="152">
        <v>2</v>
      </c>
      <c r="G351" s="151">
        <v>4</v>
      </c>
      <c r="H351" s="152">
        <v>300</v>
      </c>
      <c r="I351" s="152">
        <v>0.7</v>
      </c>
      <c r="J351" s="152">
        <v>0.7</v>
      </c>
      <c r="K351" s="399" t="s">
        <v>1517</v>
      </c>
      <c r="L351" s="421"/>
      <c r="M351" s="421"/>
      <c r="N351" s="421"/>
      <c r="O351" s="421"/>
      <c r="P351" s="421"/>
      <c r="Q351" s="421"/>
      <c r="R351" s="421"/>
      <c r="S351" s="421"/>
      <c r="T351" s="421"/>
      <c r="U351" s="421"/>
      <c r="V351" s="421"/>
      <c r="W351" s="421"/>
      <c r="X351" s="421"/>
      <c r="Y351" s="421"/>
      <c r="Z351" s="421"/>
      <c r="AA351" s="421"/>
      <c r="AB351" s="421"/>
      <c r="AC351" s="421"/>
      <c r="AD351" s="421"/>
      <c r="AE351" s="421"/>
      <c r="AF351" s="421"/>
      <c r="AG351" s="421"/>
      <c r="AH351" s="421"/>
      <c r="AI351" s="421"/>
      <c r="AJ351" s="421"/>
      <c r="AK351" s="421"/>
      <c r="AL351" s="421"/>
      <c r="AM351" s="421"/>
    </row>
    <row r="352" spans="1:39" ht="25.05" customHeight="1">
      <c r="A352" s="154">
        <v>20009</v>
      </c>
      <c r="B352" s="428" t="s">
        <v>380</v>
      </c>
      <c r="C352" s="427" t="s">
        <v>1284</v>
      </c>
      <c r="D352" s="430" t="s">
        <v>1290</v>
      </c>
      <c r="E352" s="427">
        <v>36.450000000000003</v>
      </c>
      <c r="F352" s="427">
        <v>10</v>
      </c>
      <c r="G352" s="154">
        <v>13</v>
      </c>
      <c r="H352" s="427">
        <v>300</v>
      </c>
      <c r="I352" s="427">
        <v>0.7</v>
      </c>
      <c r="J352" s="427">
        <v>0</v>
      </c>
      <c r="K352" s="400" t="s">
        <v>1517</v>
      </c>
      <c r="L352" s="421"/>
      <c r="M352" s="421"/>
      <c r="N352" s="421"/>
      <c r="O352" s="421"/>
      <c r="P352" s="421"/>
      <c r="Q352" s="421"/>
      <c r="R352" s="421"/>
      <c r="S352" s="421"/>
      <c r="T352" s="421"/>
      <c r="U352" s="421"/>
      <c r="V352" s="421"/>
      <c r="W352" s="421"/>
      <c r="X352" s="421"/>
      <c r="Y352" s="421"/>
      <c r="Z352" s="421"/>
      <c r="AA352" s="421"/>
      <c r="AB352" s="421"/>
      <c r="AC352" s="421"/>
      <c r="AD352" s="421"/>
      <c r="AE352" s="421"/>
      <c r="AF352" s="421"/>
      <c r="AG352" s="421"/>
      <c r="AH352" s="421"/>
      <c r="AI352" s="421"/>
      <c r="AJ352" s="421"/>
      <c r="AK352" s="421"/>
      <c r="AL352" s="421"/>
      <c r="AM352" s="421"/>
    </row>
    <row r="353" spans="1:39" ht="25.05" customHeight="1">
      <c r="A353" s="154">
        <v>20009</v>
      </c>
      <c r="B353" s="428" t="s">
        <v>381</v>
      </c>
      <c r="C353" s="427" t="s">
        <v>1284</v>
      </c>
      <c r="D353" s="430" t="s">
        <v>1289</v>
      </c>
      <c r="E353" s="427">
        <v>35.28</v>
      </c>
      <c r="F353" s="427">
        <v>10</v>
      </c>
      <c r="G353" s="154">
        <v>1422</v>
      </c>
      <c r="H353" s="427">
        <v>300</v>
      </c>
      <c r="I353" s="427">
        <v>76</v>
      </c>
      <c r="J353" s="427">
        <v>90.3</v>
      </c>
      <c r="K353" s="400" t="s">
        <v>1517</v>
      </c>
      <c r="L353" s="421"/>
      <c r="M353" s="421"/>
      <c r="N353" s="421"/>
      <c r="O353" s="421"/>
      <c r="P353" s="421"/>
      <c r="Q353" s="421"/>
      <c r="R353" s="421"/>
      <c r="S353" s="421"/>
      <c r="T353" s="421"/>
      <c r="U353" s="421"/>
      <c r="V353" s="421"/>
      <c r="W353" s="421"/>
      <c r="X353" s="421"/>
      <c r="Y353" s="421"/>
      <c r="Z353" s="421"/>
      <c r="AA353" s="421"/>
      <c r="AB353" s="421"/>
      <c r="AC353" s="421"/>
      <c r="AD353" s="421"/>
      <c r="AE353" s="421"/>
      <c r="AF353" s="421"/>
      <c r="AG353" s="421"/>
      <c r="AH353" s="421"/>
      <c r="AI353" s="421"/>
      <c r="AJ353" s="421"/>
      <c r="AK353" s="421"/>
      <c r="AL353" s="421"/>
      <c r="AM353" s="421"/>
    </row>
    <row r="354" spans="1:39" ht="25.05" customHeight="1">
      <c r="A354" s="154">
        <v>20009</v>
      </c>
      <c r="B354" s="428" t="s">
        <v>382</v>
      </c>
      <c r="C354" s="427" t="s">
        <v>1284</v>
      </c>
      <c r="D354" s="430" t="s">
        <v>1288</v>
      </c>
      <c r="E354" s="427">
        <v>20.25</v>
      </c>
      <c r="F354" s="427">
        <v>8</v>
      </c>
      <c r="G354" s="154">
        <v>496</v>
      </c>
      <c r="H354" s="427">
        <v>300</v>
      </c>
      <c r="I354" s="427">
        <v>46.7</v>
      </c>
      <c r="J354" s="427">
        <v>0.7</v>
      </c>
      <c r="K354" s="400" t="s">
        <v>1517</v>
      </c>
      <c r="L354" s="421"/>
      <c r="M354" s="421"/>
      <c r="N354" s="421"/>
      <c r="O354" s="421"/>
      <c r="P354" s="421"/>
      <c r="Q354" s="421"/>
      <c r="R354" s="421"/>
      <c r="S354" s="421"/>
      <c r="T354" s="421"/>
      <c r="U354" s="421"/>
      <c r="V354" s="421"/>
      <c r="W354" s="421"/>
      <c r="X354" s="421"/>
      <c r="Y354" s="421"/>
      <c r="Z354" s="421"/>
      <c r="AA354" s="421"/>
      <c r="AB354" s="421"/>
      <c r="AC354" s="421"/>
      <c r="AD354" s="421"/>
      <c r="AE354" s="421"/>
      <c r="AF354" s="421"/>
      <c r="AG354" s="421"/>
      <c r="AH354" s="421"/>
      <c r="AI354" s="421"/>
      <c r="AJ354" s="421"/>
      <c r="AK354" s="421"/>
      <c r="AL354" s="421"/>
      <c r="AM354" s="421"/>
    </row>
    <row r="355" spans="1:39" ht="25.05" customHeight="1">
      <c r="A355" s="154">
        <v>20009</v>
      </c>
      <c r="B355" s="428" t="s">
        <v>383</v>
      </c>
      <c r="C355" s="427" t="s">
        <v>1284</v>
      </c>
      <c r="D355" s="430" t="s">
        <v>1287</v>
      </c>
      <c r="E355" s="427">
        <v>20.25</v>
      </c>
      <c r="F355" s="427">
        <v>8</v>
      </c>
      <c r="G355" s="154">
        <v>22</v>
      </c>
      <c r="H355" s="427">
        <v>300</v>
      </c>
      <c r="I355" s="427">
        <v>2.7</v>
      </c>
      <c r="J355" s="427">
        <v>0.3</v>
      </c>
      <c r="K355" s="400" t="s">
        <v>1517</v>
      </c>
      <c r="L355" s="421"/>
      <c r="M355" s="421"/>
      <c r="N355" s="421"/>
      <c r="O355" s="421"/>
      <c r="P355" s="421"/>
      <c r="Q355" s="421"/>
      <c r="R355" s="421"/>
      <c r="S355" s="421"/>
      <c r="T355" s="421"/>
      <c r="U355" s="421"/>
      <c r="V355" s="421"/>
      <c r="W355" s="421"/>
      <c r="X355" s="421"/>
      <c r="Y355" s="421"/>
      <c r="Z355" s="421"/>
      <c r="AA355" s="421"/>
      <c r="AB355" s="421"/>
      <c r="AC355" s="421"/>
      <c r="AD355" s="421"/>
      <c r="AE355" s="421"/>
      <c r="AF355" s="421"/>
      <c r="AG355" s="421"/>
      <c r="AH355" s="421"/>
      <c r="AI355" s="421"/>
      <c r="AJ355" s="421"/>
      <c r="AK355" s="421"/>
      <c r="AL355" s="421"/>
      <c r="AM355" s="421"/>
    </row>
    <row r="356" spans="1:39" ht="25.05" customHeight="1">
      <c r="A356" s="154">
        <v>20009</v>
      </c>
      <c r="B356" s="428" t="s">
        <v>384</v>
      </c>
      <c r="C356" s="427" t="s">
        <v>1284</v>
      </c>
      <c r="D356" s="430" t="s">
        <v>1286</v>
      </c>
      <c r="E356" s="427">
        <v>117.48</v>
      </c>
      <c r="F356" s="427">
        <v>40</v>
      </c>
      <c r="G356" s="154">
        <v>80</v>
      </c>
      <c r="H356" s="427">
        <v>300</v>
      </c>
      <c r="I356" s="427">
        <v>0.7</v>
      </c>
      <c r="J356" s="427">
        <v>1</v>
      </c>
      <c r="K356" s="400" t="s">
        <v>1517</v>
      </c>
      <c r="L356" s="421"/>
      <c r="M356" s="421"/>
      <c r="N356" s="421"/>
      <c r="O356" s="421"/>
      <c r="P356" s="421"/>
      <c r="Q356" s="421"/>
      <c r="R356" s="421"/>
      <c r="S356" s="421"/>
      <c r="T356" s="421"/>
      <c r="U356" s="421"/>
      <c r="V356" s="421"/>
      <c r="W356" s="421"/>
      <c r="X356" s="421"/>
      <c r="Y356" s="421"/>
      <c r="Z356" s="421"/>
      <c r="AA356" s="421"/>
      <c r="AB356" s="421"/>
      <c r="AC356" s="421"/>
      <c r="AD356" s="421"/>
      <c r="AE356" s="421"/>
      <c r="AF356" s="421"/>
      <c r="AG356" s="421"/>
      <c r="AH356" s="421"/>
      <c r="AI356" s="421"/>
      <c r="AJ356" s="421"/>
      <c r="AK356" s="421"/>
      <c r="AL356" s="421"/>
      <c r="AM356" s="421"/>
    </row>
    <row r="357" spans="1:39" ht="25.05" customHeight="1">
      <c r="A357" s="154">
        <v>20009</v>
      </c>
      <c r="B357" s="428" t="s">
        <v>385</v>
      </c>
      <c r="C357" s="427" t="s">
        <v>1284</v>
      </c>
      <c r="D357" s="430" t="s">
        <v>1285</v>
      </c>
      <c r="E357" s="427">
        <v>21.86</v>
      </c>
      <c r="F357" s="427">
        <v>3</v>
      </c>
      <c r="G357" s="154">
        <v>1536</v>
      </c>
      <c r="H357" s="427">
        <v>300</v>
      </c>
      <c r="I357" s="427">
        <v>96.3</v>
      </c>
      <c r="J357" s="427">
        <v>89</v>
      </c>
      <c r="K357" s="400" t="s">
        <v>1517</v>
      </c>
      <c r="L357" s="421"/>
      <c r="M357" s="421"/>
      <c r="N357" s="421"/>
      <c r="O357" s="421"/>
      <c r="P357" s="421"/>
      <c r="Q357" s="421"/>
      <c r="R357" s="421"/>
      <c r="S357" s="421"/>
      <c r="T357" s="421"/>
      <c r="U357" s="421"/>
      <c r="V357" s="421"/>
      <c r="W357" s="421"/>
      <c r="X357" s="421"/>
      <c r="Y357" s="421"/>
      <c r="Z357" s="421"/>
      <c r="AA357" s="421"/>
      <c r="AB357" s="421"/>
      <c r="AC357" s="421"/>
      <c r="AD357" s="421"/>
      <c r="AE357" s="421"/>
      <c r="AF357" s="421"/>
      <c r="AG357" s="421"/>
      <c r="AH357" s="421"/>
      <c r="AI357" s="421"/>
      <c r="AJ357" s="421"/>
      <c r="AK357" s="421"/>
      <c r="AL357" s="421"/>
      <c r="AM357" s="421"/>
    </row>
    <row r="358" spans="1:39" ht="25.05" customHeight="1">
      <c r="A358" s="156">
        <v>20009</v>
      </c>
      <c r="B358" s="164" t="s">
        <v>386</v>
      </c>
      <c r="C358" s="157" t="s">
        <v>1284</v>
      </c>
      <c r="D358" s="410" t="s">
        <v>1283</v>
      </c>
      <c r="E358" s="157">
        <v>31.58</v>
      </c>
      <c r="F358" s="157">
        <v>4</v>
      </c>
      <c r="G358" s="156">
        <v>3809</v>
      </c>
      <c r="H358" s="157">
        <v>300</v>
      </c>
      <c r="I358" s="157">
        <v>98.7</v>
      </c>
      <c r="J358" s="157">
        <v>99</v>
      </c>
      <c r="K358" s="401" t="s">
        <v>1517</v>
      </c>
      <c r="L358" s="421"/>
      <c r="M358" s="421"/>
      <c r="N358" s="421"/>
      <c r="O358" s="421"/>
      <c r="P358" s="421"/>
      <c r="Q358" s="421"/>
      <c r="R358" s="421"/>
      <c r="S358" s="421"/>
      <c r="T358" s="421"/>
      <c r="U358" s="421"/>
      <c r="V358" s="421"/>
      <c r="W358" s="421"/>
      <c r="X358" s="421"/>
      <c r="Y358" s="421"/>
      <c r="Z358" s="421"/>
      <c r="AA358" s="421"/>
      <c r="AB358" s="421"/>
      <c r="AC358" s="421"/>
      <c r="AD358" s="421"/>
      <c r="AE358" s="421"/>
      <c r="AF358" s="421"/>
      <c r="AG358" s="421"/>
      <c r="AH358" s="421"/>
      <c r="AI358" s="421"/>
      <c r="AJ358" s="421"/>
      <c r="AK358" s="421"/>
      <c r="AL358" s="421"/>
      <c r="AM358" s="421"/>
    </row>
    <row r="359" spans="1:39" ht="25.05" customHeight="1">
      <c r="A359" s="151">
        <v>24001</v>
      </c>
      <c r="B359" s="163" t="s">
        <v>1274</v>
      </c>
      <c r="C359" s="152" t="s">
        <v>145</v>
      </c>
      <c r="D359" s="411" t="s">
        <v>366</v>
      </c>
      <c r="E359" s="152">
        <v>237.6</v>
      </c>
      <c r="F359" s="152">
        <v>80</v>
      </c>
      <c r="G359" s="151">
        <v>6017</v>
      </c>
      <c r="H359" s="152">
        <v>359</v>
      </c>
      <c r="I359" s="152">
        <v>38.200000000000003</v>
      </c>
      <c r="J359" s="152">
        <v>34</v>
      </c>
      <c r="K359" s="153">
        <v>16.2</v>
      </c>
      <c r="L359" s="421"/>
      <c r="M359" s="421"/>
      <c r="N359" s="421"/>
      <c r="O359" s="421"/>
      <c r="P359" s="421"/>
      <c r="Q359" s="421"/>
      <c r="R359" s="421"/>
      <c r="S359" s="421"/>
      <c r="T359" s="421"/>
      <c r="U359" s="421"/>
      <c r="V359" s="421"/>
      <c r="W359" s="421"/>
      <c r="X359" s="421"/>
      <c r="Y359" s="421"/>
      <c r="Z359" s="421"/>
      <c r="AA359" s="421"/>
      <c r="AB359" s="421"/>
      <c r="AC359" s="421"/>
      <c r="AD359" s="421"/>
      <c r="AE359" s="421"/>
      <c r="AF359" s="421"/>
      <c r="AG359" s="421"/>
      <c r="AH359" s="421"/>
      <c r="AI359" s="421"/>
      <c r="AJ359" s="421"/>
      <c r="AK359" s="421"/>
      <c r="AL359" s="421"/>
      <c r="AM359" s="421"/>
    </row>
    <row r="360" spans="1:39" ht="25.05" customHeight="1">
      <c r="A360" s="154">
        <v>24001</v>
      </c>
      <c r="B360" s="428" t="s">
        <v>380</v>
      </c>
      <c r="C360" s="427" t="s">
        <v>145</v>
      </c>
      <c r="D360" s="430" t="s">
        <v>367</v>
      </c>
      <c r="E360" s="427">
        <v>27.599999999999998</v>
      </c>
      <c r="F360" s="427">
        <v>9</v>
      </c>
      <c r="G360" s="154">
        <v>1730</v>
      </c>
      <c r="H360" s="427">
        <v>359</v>
      </c>
      <c r="I360" s="427">
        <v>40.9</v>
      </c>
      <c r="J360" s="427">
        <v>38.4</v>
      </c>
      <c r="K360" s="155">
        <v>11.7</v>
      </c>
      <c r="L360" s="421"/>
      <c r="M360" s="421"/>
      <c r="N360" s="421"/>
      <c r="O360" s="421"/>
      <c r="P360" s="421"/>
      <c r="Q360" s="421"/>
      <c r="R360" s="421"/>
      <c r="S360" s="421"/>
      <c r="T360" s="421"/>
      <c r="U360" s="421"/>
      <c r="V360" s="421"/>
      <c r="W360" s="421"/>
      <c r="X360" s="421"/>
      <c r="Y360" s="421"/>
      <c r="Z360" s="421"/>
      <c r="AA360" s="421"/>
      <c r="AB360" s="421"/>
      <c r="AC360" s="421"/>
      <c r="AD360" s="421"/>
      <c r="AE360" s="421"/>
      <c r="AF360" s="421"/>
      <c r="AG360" s="421"/>
      <c r="AH360" s="421"/>
      <c r="AI360" s="421"/>
      <c r="AJ360" s="421"/>
      <c r="AK360" s="421"/>
      <c r="AL360" s="421"/>
      <c r="AM360" s="421"/>
    </row>
    <row r="361" spans="1:39" ht="25.05" customHeight="1">
      <c r="A361" s="154">
        <v>24001</v>
      </c>
      <c r="B361" s="428" t="s">
        <v>381</v>
      </c>
      <c r="C361" s="427" t="s">
        <v>145</v>
      </c>
      <c r="D361" s="430" t="s">
        <v>368</v>
      </c>
      <c r="E361" s="427">
        <v>31.115000000000002</v>
      </c>
      <c r="F361" s="427">
        <v>10</v>
      </c>
      <c r="G361" s="154">
        <v>344</v>
      </c>
      <c r="H361" s="427">
        <v>359</v>
      </c>
      <c r="I361" s="427">
        <v>10.9</v>
      </c>
      <c r="J361" s="427">
        <v>21.7</v>
      </c>
      <c r="K361" s="155">
        <v>0.6</v>
      </c>
      <c r="L361" s="421"/>
      <c r="M361" s="421"/>
      <c r="N361" s="421"/>
      <c r="O361" s="421"/>
      <c r="P361" s="421"/>
      <c r="Q361" s="421"/>
      <c r="R361" s="421"/>
      <c r="S361" s="421"/>
      <c r="T361" s="421"/>
      <c r="U361" s="421"/>
      <c r="V361" s="421"/>
      <c r="W361" s="421"/>
      <c r="X361" s="421"/>
      <c r="Y361" s="421"/>
      <c r="Z361" s="421"/>
      <c r="AA361" s="421"/>
      <c r="AB361" s="421"/>
      <c r="AC361" s="421"/>
      <c r="AD361" s="421"/>
      <c r="AE361" s="421"/>
      <c r="AF361" s="421"/>
      <c r="AG361" s="421"/>
      <c r="AH361" s="421"/>
      <c r="AI361" s="421"/>
      <c r="AJ361" s="421"/>
      <c r="AK361" s="421"/>
      <c r="AL361" s="421"/>
      <c r="AM361" s="421"/>
    </row>
    <row r="362" spans="1:39" ht="25.05" customHeight="1">
      <c r="A362" s="154">
        <v>24001</v>
      </c>
      <c r="B362" s="428" t="s">
        <v>382</v>
      </c>
      <c r="C362" s="427" t="s">
        <v>145</v>
      </c>
      <c r="D362" s="430" t="s">
        <v>369</v>
      </c>
      <c r="E362" s="427">
        <v>79.199999999999989</v>
      </c>
      <c r="F362" s="427">
        <v>24</v>
      </c>
      <c r="G362" s="154">
        <v>4083</v>
      </c>
      <c r="H362" s="427">
        <v>359</v>
      </c>
      <c r="I362" s="427">
        <v>35.700000000000003</v>
      </c>
      <c r="J362" s="427">
        <v>55.4</v>
      </c>
      <c r="K362" s="155">
        <v>19.5</v>
      </c>
      <c r="L362" s="421"/>
      <c r="M362" s="421"/>
      <c r="N362" s="421"/>
      <c r="O362" s="421"/>
      <c r="P362" s="421"/>
      <c r="Q362" s="421"/>
      <c r="R362" s="421"/>
      <c r="S362" s="421"/>
      <c r="T362" s="421"/>
      <c r="U362" s="421"/>
      <c r="V362" s="421"/>
      <c r="W362" s="421"/>
      <c r="X362" s="421"/>
      <c r="Y362" s="421"/>
      <c r="Z362" s="421"/>
      <c r="AA362" s="421"/>
      <c r="AB362" s="421"/>
      <c r="AC362" s="421"/>
      <c r="AD362" s="421"/>
      <c r="AE362" s="421"/>
      <c r="AF362" s="421"/>
      <c r="AG362" s="421"/>
      <c r="AH362" s="421"/>
      <c r="AI362" s="421"/>
      <c r="AJ362" s="421"/>
      <c r="AK362" s="421"/>
      <c r="AL362" s="421"/>
      <c r="AM362" s="421"/>
    </row>
    <row r="363" spans="1:39" ht="25.05" customHeight="1">
      <c r="A363" s="154">
        <v>24001</v>
      </c>
      <c r="B363" s="428" t="s">
        <v>383</v>
      </c>
      <c r="C363" s="427" t="s">
        <v>145</v>
      </c>
      <c r="D363" s="430" t="s">
        <v>370</v>
      </c>
      <c r="E363" s="427">
        <v>56.400000000000006</v>
      </c>
      <c r="F363" s="427">
        <v>18</v>
      </c>
      <c r="G363" s="154">
        <v>2429</v>
      </c>
      <c r="H363" s="427">
        <v>359</v>
      </c>
      <c r="I363" s="427">
        <v>34</v>
      </c>
      <c r="J363" s="427">
        <v>41.5</v>
      </c>
      <c r="K363" s="155">
        <v>9.5</v>
      </c>
      <c r="L363" s="421"/>
      <c r="M363" s="421"/>
      <c r="N363" s="421"/>
      <c r="O363" s="421"/>
      <c r="P363" s="421"/>
      <c r="Q363" s="421"/>
      <c r="R363" s="421"/>
      <c r="S363" s="421"/>
      <c r="T363" s="421"/>
      <c r="U363" s="421"/>
      <c r="V363" s="421"/>
      <c r="W363" s="421"/>
      <c r="X363" s="421"/>
      <c r="Y363" s="421"/>
      <c r="Z363" s="421"/>
      <c r="AA363" s="421"/>
      <c r="AB363" s="421"/>
      <c r="AC363" s="421"/>
      <c r="AD363" s="421"/>
      <c r="AE363" s="421"/>
      <c r="AF363" s="421"/>
      <c r="AG363" s="421"/>
      <c r="AH363" s="421"/>
      <c r="AI363" s="421"/>
      <c r="AJ363" s="421"/>
      <c r="AK363" s="421"/>
      <c r="AL363" s="421"/>
      <c r="AM363" s="421"/>
    </row>
    <row r="364" spans="1:39" ht="25.05" customHeight="1">
      <c r="A364" s="154">
        <v>24001</v>
      </c>
      <c r="B364" s="428" t="s">
        <v>384</v>
      </c>
      <c r="C364" s="427" t="s">
        <v>145</v>
      </c>
      <c r="D364" s="430" t="s">
        <v>371</v>
      </c>
      <c r="E364" s="427">
        <v>118.80000000000001</v>
      </c>
      <c r="F364" s="427">
        <v>40</v>
      </c>
      <c r="G364" s="154">
        <v>4014</v>
      </c>
      <c r="H364" s="427">
        <v>359</v>
      </c>
      <c r="I364" s="427">
        <v>23.4</v>
      </c>
      <c r="J364" s="427">
        <v>50.4</v>
      </c>
      <c r="K364" s="155">
        <v>5.6</v>
      </c>
      <c r="L364" s="421"/>
      <c r="M364" s="421"/>
      <c r="N364" s="421"/>
      <c r="O364" s="421"/>
      <c r="P364" s="421"/>
      <c r="Q364" s="421"/>
      <c r="R364" s="421"/>
      <c r="S364" s="421"/>
      <c r="T364" s="421"/>
      <c r="U364" s="421"/>
      <c r="V364" s="421"/>
      <c r="W364" s="421"/>
      <c r="X364" s="421"/>
      <c r="Y364" s="421"/>
      <c r="Z364" s="421"/>
      <c r="AA364" s="421"/>
      <c r="AB364" s="421"/>
      <c r="AC364" s="421"/>
      <c r="AD364" s="421"/>
      <c r="AE364" s="421"/>
      <c r="AF364" s="421"/>
      <c r="AG364" s="421"/>
      <c r="AH364" s="421"/>
      <c r="AI364" s="421"/>
      <c r="AJ364" s="421"/>
      <c r="AK364" s="421"/>
      <c r="AL364" s="421"/>
      <c r="AM364" s="421"/>
    </row>
    <row r="365" spans="1:39" ht="25.05" customHeight="1">
      <c r="A365" s="154">
        <v>24001</v>
      </c>
      <c r="B365" s="428" t="s">
        <v>385</v>
      </c>
      <c r="C365" s="427" t="s">
        <v>145</v>
      </c>
      <c r="D365" s="430" t="s">
        <v>372</v>
      </c>
      <c r="E365" s="427">
        <v>11.34</v>
      </c>
      <c r="F365" s="427">
        <v>3</v>
      </c>
      <c r="G365" s="154">
        <v>51</v>
      </c>
      <c r="H365" s="427">
        <v>359</v>
      </c>
      <c r="I365" s="427">
        <v>1.7</v>
      </c>
      <c r="J365" s="427">
        <v>4.5</v>
      </c>
      <c r="K365" s="155">
        <v>0</v>
      </c>
      <c r="L365" s="421"/>
      <c r="M365" s="421"/>
      <c r="N365" s="421"/>
      <c r="O365" s="421"/>
      <c r="P365" s="421"/>
      <c r="Q365" s="421"/>
      <c r="R365" s="421"/>
      <c r="S365" s="421"/>
      <c r="T365" s="421"/>
      <c r="U365" s="421"/>
      <c r="V365" s="421"/>
      <c r="W365" s="421"/>
      <c r="X365" s="421"/>
      <c r="Y365" s="421"/>
      <c r="Z365" s="421"/>
      <c r="AA365" s="421"/>
      <c r="AB365" s="421"/>
      <c r="AC365" s="421"/>
      <c r="AD365" s="421"/>
      <c r="AE365" s="421"/>
      <c r="AF365" s="421"/>
      <c r="AG365" s="421"/>
      <c r="AH365" s="421"/>
      <c r="AI365" s="421"/>
      <c r="AJ365" s="421"/>
      <c r="AK365" s="421"/>
      <c r="AL365" s="421"/>
      <c r="AM365" s="421"/>
    </row>
    <row r="366" spans="1:39" ht="25.05" customHeight="1">
      <c r="A366" s="154">
        <v>24001</v>
      </c>
      <c r="B366" s="428" t="s">
        <v>386</v>
      </c>
      <c r="C366" s="427" t="s">
        <v>145</v>
      </c>
      <c r="D366" s="430" t="s">
        <v>373</v>
      </c>
      <c r="E366" s="427">
        <v>23.58</v>
      </c>
      <c r="F366" s="427">
        <v>8</v>
      </c>
      <c r="G366" s="154">
        <v>918</v>
      </c>
      <c r="H366" s="427">
        <v>359</v>
      </c>
      <c r="I366" s="427">
        <v>25.3</v>
      </c>
      <c r="J366" s="427">
        <v>21.4</v>
      </c>
      <c r="K366" s="155">
        <v>0.3</v>
      </c>
      <c r="L366" s="421"/>
      <c r="M366" s="421"/>
      <c r="N366" s="421"/>
      <c r="O366" s="421"/>
      <c r="P366" s="421"/>
      <c r="Q366" s="421"/>
      <c r="R366" s="421"/>
      <c r="S366" s="421"/>
      <c r="T366" s="421"/>
      <c r="U366" s="421"/>
      <c r="V366" s="421"/>
      <c r="W366" s="421"/>
      <c r="X366" s="421"/>
      <c r="Y366" s="421"/>
      <c r="Z366" s="421"/>
      <c r="AA366" s="421"/>
      <c r="AB366" s="421"/>
      <c r="AC366" s="421"/>
      <c r="AD366" s="421"/>
      <c r="AE366" s="421"/>
      <c r="AF366" s="421"/>
      <c r="AG366" s="421"/>
      <c r="AH366" s="421"/>
      <c r="AI366" s="421"/>
      <c r="AJ366" s="421"/>
      <c r="AK366" s="421"/>
      <c r="AL366" s="421"/>
      <c r="AM366" s="421"/>
    </row>
    <row r="367" spans="1:39" ht="25.05" customHeight="1">
      <c r="A367" s="154">
        <v>24001</v>
      </c>
      <c r="B367" s="428" t="s">
        <v>387</v>
      </c>
      <c r="C367" s="427" t="s">
        <v>145</v>
      </c>
      <c r="D367" s="430" t="s">
        <v>374</v>
      </c>
      <c r="E367" s="427">
        <v>12.7</v>
      </c>
      <c r="F367" s="427">
        <v>4</v>
      </c>
      <c r="G367" s="154">
        <v>150</v>
      </c>
      <c r="H367" s="427">
        <v>359</v>
      </c>
      <c r="I367" s="427">
        <v>6.4</v>
      </c>
      <c r="J367" s="427">
        <v>12.8</v>
      </c>
      <c r="K367" s="155">
        <v>0.8</v>
      </c>
      <c r="L367" s="421"/>
      <c r="M367" s="421"/>
      <c r="N367" s="421"/>
      <c r="O367" s="421"/>
      <c r="P367" s="421"/>
      <c r="Q367" s="421"/>
      <c r="R367" s="421"/>
      <c r="S367" s="421"/>
      <c r="T367" s="421"/>
      <c r="U367" s="421"/>
      <c r="V367" s="421"/>
      <c r="W367" s="421"/>
      <c r="X367" s="421"/>
      <c r="Y367" s="421"/>
      <c r="Z367" s="421"/>
      <c r="AA367" s="421"/>
      <c r="AB367" s="421"/>
      <c r="AC367" s="421"/>
      <c r="AD367" s="421"/>
      <c r="AE367" s="421"/>
      <c r="AF367" s="421"/>
      <c r="AG367" s="421"/>
      <c r="AH367" s="421"/>
      <c r="AI367" s="421"/>
      <c r="AJ367" s="421"/>
      <c r="AK367" s="421"/>
      <c r="AL367" s="421"/>
      <c r="AM367" s="421"/>
    </row>
    <row r="368" spans="1:39" ht="25.05" customHeight="1">
      <c r="A368" s="154">
        <v>24001</v>
      </c>
      <c r="B368" s="428" t="s">
        <v>388</v>
      </c>
      <c r="C368" s="427" t="s">
        <v>145</v>
      </c>
      <c r="D368" s="430" t="s">
        <v>375</v>
      </c>
      <c r="E368" s="427">
        <v>70.84</v>
      </c>
      <c r="F368" s="427">
        <v>10</v>
      </c>
      <c r="G368" s="154">
        <v>108</v>
      </c>
      <c r="H368" s="427">
        <v>359</v>
      </c>
      <c r="I368" s="427">
        <v>1.1000000000000001</v>
      </c>
      <c r="J368" s="427">
        <v>3.1</v>
      </c>
      <c r="K368" s="155">
        <v>0.3</v>
      </c>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row>
    <row r="369" spans="1:39" ht="25.05" customHeight="1">
      <c r="A369" s="154">
        <v>24001</v>
      </c>
      <c r="B369" s="428" t="s">
        <v>389</v>
      </c>
      <c r="C369" s="427" t="s">
        <v>145</v>
      </c>
      <c r="D369" s="430" t="s">
        <v>376</v>
      </c>
      <c r="E369" s="427">
        <v>7.5</v>
      </c>
      <c r="F369" s="427">
        <v>3</v>
      </c>
      <c r="G369" s="154">
        <v>160</v>
      </c>
      <c r="H369" s="427">
        <v>359</v>
      </c>
      <c r="I369" s="427">
        <v>9.6999999999999993</v>
      </c>
      <c r="J369" s="427">
        <v>8.9</v>
      </c>
      <c r="K369" s="155">
        <v>0.6</v>
      </c>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row>
    <row r="370" spans="1:39" ht="25.05" customHeight="1">
      <c r="A370" s="156">
        <v>24001</v>
      </c>
      <c r="B370" s="164" t="s">
        <v>390</v>
      </c>
      <c r="C370" s="157" t="s">
        <v>145</v>
      </c>
      <c r="D370" s="410" t="s">
        <v>377</v>
      </c>
      <c r="E370" s="157">
        <v>14.9</v>
      </c>
      <c r="F370" s="157">
        <v>6</v>
      </c>
      <c r="G370" s="156">
        <v>501</v>
      </c>
      <c r="H370" s="157">
        <v>359</v>
      </c>
      <c r="I370" s="157">
        <v>7</v>
      </c>
      <c r="J370" s="157">
        <v>16.2</v>
      </c>
      <c r="K370" s="158">
        <v>0</v>
      </c>
      <c r="L370" s="421"/>
      <c r="M370" s="421"/>
      <c r="N370" s="421"/>
      <c r="O370" s="421"/>
      <c r="P370" s="421"/>
      <c r="Q370" s="421"/>
      <c r="R370" s="421"/>
      <c r="S370" s="421"/>
      <c r="T370" s="421"/>
      <c r="U370" s="421"/>
      <c r="V370" s="421"/>
      <c r="W370" s="421"/>
      <c r="X370" s="421"/>
      <c r="Y370" s="421"/>
      <c r="Z370" s="421"/>
      <c r="AA370" s="421"/>
      <c r="AB370" s="421"/>
      <c r="AC370" s="421"/>
      <c r="AD370" s="421"/>
      <c r="AE370" s="421"/>
      <c r="AF370" s="421"/>
      <c r="AG370" s="421"/>
      <c r="AH370" s="421"/>
      <c r="AI370" s="421"/>
      <c r="AJ370" s="421"/>
      <c r="AK370" s="421"/>
      <c r="AL370" s="421"/>
      <c r="AM370" s="421"/>
    </row>
    <row r="371" spans="1:39" ht="25.05" customHeight="1">
      <c r="A371" s="151">
        <v>24003</v>
      </c>
      <c r="B371" s="163" t="s">
        <v>1274</v>
      </c>
      <c r="C371" s="152" t="s">
        <v>311</v>
      </c>
      <c r="D371" s="411" t="s">
        <v>1282</v>
      </c>
      <c r="E371" s="152">
        <v>345</v>
      </c>
      <c r="F371" s="152">
        <v>200</v>
      </c>
      <c r="G371" s="151">
        <v>3570</v>
      </c>
      <c r="H371" s="152">
        <v>359</v>
      </c>
      <c r="I371" s="152">
        <v>17</v>
      </c>
      <c r="J371" s="152">
        <v>32.299999999999997</v>
      </c>
      <c r="K371" s="153">
        <v>26.2</v>
      </c>
      <c r="L371" s="421"/>
      <c r="M371" s="421"/>
      <c r="N371" s="421"/>
      <c r="O371" s="421"/>
      <c r="P371" s="421"/>
      <c r="Q371" s="421"/>
      <c r="R371" s="421"/>
      <c r="S371" s="421"/>
      <c r="T371" s="421"/>
      <c r="U371" s="421"/>
      <c r="V371" s="421"/>
      <c r="W371" s="421"/>
      <c r="X371" s="421"/>
      <c r="Y371" s="421"/>
      <c r="Z371" s="421"/>
      <c r="AA371" s="421"/>
      <c r="AB371" s="421"/>
      <c r="AC371" s="421"/>
      <c r="AD371" s="421"/>
      <c r="AE371" s="421"/>
      <c r="AF371" s="421"/>
      <c r="AG371" s="421"/>
      <c r="AH371" s="421"/>
      <c r="AI371" s="421"/>
      <c r="AJ371" s="421"/>
      <c r="AK371" s="421"/>
      <c r="AL371" s="421"/>
      <c r="AM371" s="421"/>
    </row>
    <row r="372" spans="1:39" ht="25.05" customHeight="1">
      <c r="A372" s="154">
        <v>24003</v>
      </c>
      <c r="B372" s="428" t="s">
        <v>380</v>
      </c>
      <c r="C372" s="427" t="s">
        <v>311</v>
      </c>
      <c r="D372" s="430" t="s">
        <v>1281</v>
      </c>
      <c r="E372" s="427">
        <v>132</v>
      </c>
      <c r="F372" s="427">
        <v>80</v>
      </c>
      <c r="G372" s="154">
        <v>2259</v>
      </c>
      <c r="H372" s="427">
        <v>359</v>
      </c>
      <c r="I372" s="427">
        <v>33.700000000000003</v>
      </c>
      <c r="J372" s="427">
        <v>16.2</v>
      </c>
      <c r="K372" s="155">
        <v>7</v>
      </c>
      <c r="L372" s="421"/>
      <c r="M372" s="421"/>
      <c r="N372" s="421"/>
      <c r="O372" s="421"/>
      <c r="P372" s="421"/>
      <c r="Q372" s="421"/>
      <c r="R372" s="421"/>
      <c r="S372" s="421"/>
      <c r="T372" s="421"/>
      <c r="U372" s="421"/>
      <c r="V372" s="421"/>
      <c r="W372" s="421"/>
      <c r="X372" s="421"/>
      <c r="Y372" s="421"/>
      <c r="Z372" s="421"/>
      <c r="AA372" s="421"/>
      <c r="AB372" s="421"/>
      <c r="AC372" s="421"/>
      <c r="AD372" s="421"/>
      <c r="AE372" s="421"/>
      <c r="AF372" s="421"/>
      <c r="AG372" s="421"/>
      <c r="AH372" s="421"/>
      <c r="AI372" s="421"/>
      <c r="AJ372" s="421"/>
      <c r="AK372" s="421"/>
      <c r="AL372" s="421"/>
      <c r="AM372" s="421"/>
    </row>
    <row r="373" spans="1:39" ht="25.05" customHeight="1">
      <c r="A373" s="154">
        <v>24003</v>
      </c>
      <c r="B373" s="428" t="s">
        <v>381</v>
      </c>
      <c r="C373" s="427" t="s">
        <v>311</v>
      </c>
      <c r="D373" s="430" t="s">
        <v>1280</v>
      </c>
      <c r="E373" s="427">
        <v>49.5</v>
      </c>
      <c r="F373" s="427">
        <v>20</v>
      </c>
      <c r="G373" s="154">
        <v>1292</v>
      </c>
      <c r="H373" s="427">
        <v>359</v>
      </c>
      <c r="I373" s="427">
        <v>13.6</v>
      </c>
      <c r="J373" s="427">
        <v>17.5</v>
      </c>
      <c r="K373" s="155">
        <v>1.7</v>
      </c>
      <c r="L373" s="421"/>
      <c r="M373" s="421"/>
      <c r="N373" s="421"/>
      <c r="O373" s="421"/>
      <c r="P373" s="421"/>
      <c r="Q373" s="421"/>
      <c r="R373" s="421"/>
      <c r="S373" s="421"/>
      <c r="T373" s="421"/>
      <c r="U373" s="421"/>
      <c r="V373" s="421"/>
      <c r="W373" s="421"/>
      <c r="X373" s="421"/>
      <c r="Y373" s="421"/>
      <c r="Z373" s="421"/>
      <c r="AA373" s="421"/>
      <c r="AB373" s="421"/>
      <c r="AC373" s="421"/>
      <c r="AD373" s="421"/>
      <c r="AE373" s="421"/>
      <c r="AF373" s="421"/>
      <c r="AG373" s="421"/>
      <c r="AH373" s="421"/>
      <c r="AI373" s="421"/>
      <c r="AJ373" s="421"/>
      <c r="AK373" s="421"/>
      <c r="AL373" s="421"/>
      <c r="AM373" s="421"/>
    </row>
    <row r="374" spans="1:39" ht="25.05" customHeight="1">
      <c r="A374" s="154">
        <v>24003</v>
      </c>
      <c r="B374" s="428" t="s">
        <v>382</v>
      </c>
      <c r="C374" s="427" t="s">
        <v>311</v>
      </c>
      <c r="D374" s="430" t="s">
        <v>1279</v>
      </c>
      <c r="E374" s="427">
        <v>33</v>
      </c>
      <c r="F374" s="427">
        <v>10</v>
      </c>
      <c r="G374" s="154">
        <v>573</v>
      </c>
      <c r="H374" s="427">
        <v>359</v>
      </c>
      <c r="I374" s="427">
        <v>10.6</v>
      </c>
      <c r="J374" s="427">
        <v>16.2</v>
      </c>
      <c r="K374" s="155">
        <v>0.3</v>
      </c>
      <c r="L374" s="421"/>
      <c r="M374" s="421"/>
      <c r="N374" s="421"/>
      <c r="O374" s="421"/>
      <c r="P374" s="421"/>
      <c r="Q374" s="421"/>
      <c r="R374" s="421"/>
      <c r="S374" s="421"/>
      <c r="T374" s="421"/>
      <c r="U374" s="421"/>
      <c r="V374" s="421"/>
      <c r="W374" s="421"/>
      <c r="X374" s="421"/>
      <c r="Y374" s="421"/>
      <c r="Z374" s="421"/>
      <c r="AA374" s="421"/>
      <c r="AB374" s="421"/>
      <c r="AC374" s="421"/>
      <c r="AD374" s="421"/>
      <c r="AE374" s="421"/>
      <c r="AF374" s="421"/>
      <c r="AG374" s="421"/>
      <c r="AH374" s="421"/>
      <c r="AI374" s="421"/>
      <c r="AJ374" s="421"/>
      <c r="AK374" s="421"/>
      <c r="AL374" s="421"/>
      <c r="AM374" s="421"/>
    </row>
    <row r="375" spans="1:39" ht="25.05" customHeight="1">
      <c r="A375" s="154">
        <v>24003</v>
      </c>
      <c r="B375" s="428" t="s">
        <v>383</v>
      </c>
      <c r="C375" s="427" t="s">
        <v>311</v>
      </c>
      <c r="D375" s="430" t="s">
        <v>1278</v>
      </c>
      <c r="E375" s="427">
        <v>54</v>
      </c>
      <c r="F375" s="427">
        <v>20</v>
      </c>
      <c r="G375" s="154">
        <v>451</v>
      </c>
      <c r="H375" s="427">
        <v>359</v>
      </c>
      <c r="I375" s="427">
        <v>8.6</v>
      </c>
      <c r="J375" s="427">
        <v>8.9</v>
      </c>
      <c r="K375" s="155">
        <v>0.8</v>
      </c>
      <c r="L375" s="421"/>
      <c r="M375" s="421"/>
      <c r="N375" s="421"/>
      <c r="O375" s="421"/>
      <c r="P375" s="421"/>
      <c r="Q375" s="421"/>
      <c r="R375" s="421"/>
      <c r="S375" s="421"/>
      <c r="T375" s="421"/>
      <c r="U375" s="421"/>
      <c r="V375" s="421"/>
      <c r="W375" s="421"/>
      <c r="X375" s="421"/>
      <c r="Y375" s="421"/>
      <c r="Z375" s="421"/>
      <c r="AA375" s="421"/>
      <c r="AB375" s="421"/>
      <c r="AC375" s="421"/>
      <c r="AD375" s="421"/>
      <c r="AE375" s="421"/>
      <c r="AF375" s="421"/>
      <c r="AG375" s="421"/>
      <c r="AH375" s="421"/>
      <c r="AI375" s="421"/>
      <c r="AJ375" s="421"/>
      <c r="AK375" s="421"/>
      <c r="AL375" s="421"/>
      <c r="AM375" s="421"/>
    </row>
    <row r="376" spans="1:39" ht="25.05" customHeight="1">
      <c r="A376" s="154">
        <v>24003</v>
      </c>
      <c r="B376" s="428" t="s">
        <v>384</v>
      </c>
      <c r="C376" s="427" t="s">
        <v>311</v>
      </c>
      <c r="D376" s="430" t="s">
        <v>1277</v>
      </c>
      <c r="E376" s="427">
        <v>40.5</v>
      </c>
      <c r="F376" s="427">
        <v>20</v>
      </c>
      <c r="G376" s="154">
        <v>1300</v>
      </c>
      <c r="H376" s="427">
        <v>359</v>
      </c>
      <c r="I376" s="427">
        <v>20.6</v>
      </c>
      <c r="J376" s="427">
        <v>25.9</v>
      </c>
      <c r="K376" s="155">
        <v>22.8</v>
      </c>
      <c r="L376" s="421"/>
      <c r="M376" s="421"/>
      <c r="N376" s="421"/>
      <c r="O376" s="421"/>
      <c r="P376" s="421"/>
      <c r="Q376" s="421"/>
      <c r="R376" s="421"/>
      <c r="S376" s="421"/>
      <c r="T376" s="421"/>
      <c r="U376" s="421"/>
      <c r="V376" s="421"/>
      <c r="W376" s="421"/>
      <c r="X376" s="421"/>
      <c r="Y376" s="421"/>
      <c r="Z376" s="421"/>
      <c r="AA376" s="421"/>
      <c r="AB376" s="421"/>
      <c r="AC376" s="421"/>
      <c r="AD376" s="421"/>
      <c r="AE376" s="421"/>
      <c r="AF376" s="421"/>
      <c r="AG376" s="421"/>
      <c r="AH376" s="421"/>
      <c r="AI376" s="421"/>
      <c r="AJ376" s="421"/>
      <c r="AK376" s="421"/>
      <c r="AL376" s="421"/>
      <c r="AM376" s="421"/>
    </row>
    <row r="377" spans="1:39" ht="25.05" customHeight="1">
      <c r="A377" s="154">
        <v>24003</v>
      </c>
      <c r="B377" s="428" t="s">
        <v>385</v>
      </c>
      <c r="C377" s="427" t="s">
        <v>311</v>
      </c>
      <c r="D377" s="430" t="s">
        <v>1276</v>
      </c>
      <c r="E377" s="427">
        <v>198.53</v>
      </c>
      <c r="F377" s="427">
        <v>15</v>
      </c>
      <c r="G377" s="154">
        <v>579</v>
      </c>
      <c r="H377" s="427">
        <v>359</v>
      </c>
      <c r="I377" s="427">
        <v>59.3</v>
      </c>
      <c r="J377" s="427">
        <v>59.6</v>
      </c>
      <c r="K377" s="155">
        <v>0</v>
      </c>
      <c r="L377" s="421"/>
      <c r="M377" s="421"/>
      <c r="N377" s="421"/>
      <c r="O377" s="421"/>
      <c r="P377" s="421"/>
      <c r="Q377" s="421"/>
      <c r="R377" s="421"/>
      <c r="S377" s="421"/>
      <c r="T377" s="421"/>
      <c r="U377" s="421"/>
      <c r="V377" s="421"/>
      <c r="W377" s="421"/>
      <c r="X377" s="421"/>
      <c r="Y377" s="421"/>
      <c r="Z377" s="421"/>
      <c r="AA377" s="421"/>
      <c r="AB377" s="421"/>
      <c r="AC377" s="421"/>
      <c r="AD377" s="421"/>
      <c r="AE377" s="421"/>
      <c r="AF377" s="421"/>
      <c r="AG377" s="421"/>
      <c r="AH377" s="421"/>
      <c r="AI377" s="421"/>
      <c r="AJ377" s="421"/>
      <c r="AK377" s="421"/>
      <c r="AL377" s="421"/>
      <c r="AM377" s="421"/>
    </row>
    <row r="378" spans="1:39" ht="25.05" customHeight="1">
      <c r="A378" s="156">
        <v>24003</v>
      </c>
      <c r="B378" s="164" t="s">
        <v>386</v>
      </c>
      <c r="C378" s="157" t="s">
        <v>311</v>
      </c>
      <c r="D378" s="410" t="s">
        <v>1275</v>
      </c>
      <c r="E378" s="157">
        <v>654</v>
      </c>
      <c r="F378" s="157">
        <v>350</v>
      </c>
      <c r="G378" s="156">
        <v>710</v>
      </c>
      <c r="H378" s="157">
        <v>359</v>
      </c>
      <c r="I378" s="157">
        <v>0.8</v>
      </c>
      <c r="J378" s="157">
        <v>1.1000000000000001</v>
      </c>
      <c r="K378" s="158">
        <v>0</v>
      </c>
      <c r="L378" s="421"/>
      <c r="M378" s="421"/>
      <c r="N378" s="421"/>
      <c r="O378" s="421"/>
      <c r="P378" s="421"/>
      <c r="Q378" s="421"/>
      <c r="R378" s="421"/>
      <c r="S378" s="421"/>
      <c r="T378" s="421"/>
      <c r="U378" s="421"/>
      <c r="V378" s="421"/>
      <c r="W378" s="421"/>
      <c r="X378" s="421"/>
      <c r="Y378" s="421"/>
      <c r="Z378" s="421"/>
      <c r="AA378" s="421"/>
      <c r="AB378" s="421"/>
      <c r="AC378" s="421"/>
      <c r="AD378" s="421"/>
      <c r="AE378" s="421"/>
      <c r="AF378" s="421"/>
      <c r="AG378" s="421"/>
      <c r="AH378" s="421"/>
      <c r="AI378" s="421"/>
      <c r="AJ378" s="421"/>
      <c r="AK378" s="421"/>
      <c r="AL378" s="421"/>
      <c r="AM378" s="421"/>
    </row>
    <row r="379" spans="1:39" ht="25.05" customHeight="1">
      <c r="A379" s="151">
        <v>24002</v>
      </c>
      <c r="B379" s="163" t="s">
        <v>1274</v>
      </c>
      <c r="C379" s="152" t="s">
        <v>27</v>
      </c>
      <c r="D379" s="411" t="s">
        <v>1273</v>
      </c>
      <c r="E379" s="152">
        <v>130</v>
      </c>
      <c r="F379" s="152">
        <v>32</v>
      </c>
      <c r="G379" s="151">
        <v>2269</v>
      </c>
      <c r="H379" s="152">
        <v>356</v>
      </c>
      <c r="I379" s="152">
        <v>16.3</v>
      </c>
      <c r="J379" s="152">
        <v>15.2</v>
      </c>
      <c r="K379" s="153">
        <v>2</v>
      </c>
      <c r="L379" s="421"/>
      <c r="M379" s="421"/>
      <c r="N379" s="421"/>
      <c r="O379" s="421"/>
      <c r="P379" s="421"/>
      <c r="Q379" s="421"/>
      <c r="R379" s="421"/>
      <c r="S379" s="421"/>
      <c r="T379" s="421"/>
      <c r="U379" s="421"/>
      <c r="V379" s="421"/>
      <c r="W379" s="421"/>
      <c r="X379" s="421"/>
      <c r="Y379" s="421"/>
      <c r="Z379" s="421"/>
      <c r="AA379" s="421"/>
      <c r="AB379" s="421"/>
      <c r="AC379" s="421"/>
      <c r="AD379" s="421"/>
      <c r="AE379" s="421"/>
      <c r="AF379" s="421"/>
      <c r="AG379" s="421"/>
      <c r="AH379" s="421"/>
      <c r="AI379" s="421"/>
      <c r="AJ379" s="421"/>
      <c r="AK379" s="421"/>
      <c r="AL379" s="421"/>
      <c r="AM379" s="421"/>
    </row>
    <row r="380" spans="1:39" ht="25.05" customHeight="1">
      <c r="A380" s="154">
        <v>24002</v>
      </c>
      <c r="B380" s="428" t="s">
        <v>380</v>
      </c>
      <c r="C380" s="427" t="s">
        <v>27</v>
      </c>
      <c r="D380" s="430" t="s">
        <v>334</v>
      </c>
      <c r="E380" s="427">
        <v>200</v>
      </c>
      <c r="F380" s="427">
        <v>88</v>
      </c>
      <c r="G380" s="154">
        <v>3427</v>
      </c>
      <c r="H380" s="427">
        <v>356</v>
      </c>
      <c r="I380" s="427">
        <v>18.8</v>
      </c>
      <c r="J380" s="427">
        <v>17.399999999999999</v>
      </c>
      <c r="K380" s="155">
        <v>5.0999999999999996</v>
      </c>
      <c r="L380" s="421"/>
      <c r="M380" s="421"/>
      <c r="N380" s="421"/>
      <c r="O380" s="421"/>
      <c r="P380" s="421"/>
      <c r="Q380" s="421"/>
      <c r="R380" s="421"/>
      <c r="S380" s="421"/>
      <c r="T380" s="421"/>
      <c r="U380" s="421"/>
      <c r="V380" s="421"/>
      <c r="W380" s="421"/>
      <c r="X380" s="421"/>
      <c r="Y380" s="421"/>
      <c r="Z380" s="421"/>
      <c r="AA380" s="421"/>
      <c r="AB380" s="421"/>
      <c r="AC380" s="421"/>
      <c r="AD380" s="421"/>
      <c r="AE380" s="421"/>
      <c r="AF380" s="421"/>
      <c r="AG380" s="421"/>
      <c r="AH380" s="421"/>
      <c r="AI380" s="421"/>
      <c r="AJ380" s="421"/>
      <c r="AK380" s="421"/>
      <c r="AL380" s="421"/>
      <c r="AM380" s="421"/>
    </row>
    <row r="381" spans="1:39" ht="25.05" customHeight="1">
      <c r="A381" s="156">
        <v>24002</v>
      </c>
      <c r="B381" s="164" t="s">
        <v>381</v>
      </c>
      <c r="C381" s="157" t="s">
        <v>27</v>
      </c>
      <c r="D381" s="410" t="s">
        <v>1272</v>
      </c>
      <c r="E381" s="157">
        <v>74.2</v>
      </c>
      <c r="F381" s="157">
        <v>20</v>
      </c>
      <c r="G381" s="156">
        <v>2478</v>
      </c>
      <c r="H381" s="157">
        <v>356</v>
      </c>
      <c r="I381" s="157">
        <v>20.8</v>
      </c>
      <c r="J381" s="157">
        <v>16.899999999999999</v>
      </c>
      <c r="K381" s="158">
        <v>2.2000000000000002</v>
      </c>
      <c r="L381" s="421"/>
      <c r="M381" s="421"/>
      <c r="N381" s="421"/>
      <c r="O381" s="421"/>
      <c r="P381" s="421"/>
      <c r="Q381" s="421"/>
      <c r="R381" s="421"/>
      <c r="S381" s="421"/>
      <c r="T381" s="421"/>
      <c r="U381" s="421"/>
      <c r="V381" s="421"/>
      <c r="W381" s="421"/>
      <c r="X381" s="421"/>
      <c r="Y381" s="421"/>
      <c r="Z381" s="421"/>
      <c r="AA381" s="421"/>
      <c r="AB381" s="421"/>
      <c r="AC381" s="421"/>
      <c r="AD381" s="421"/>
      <c r="AE381" s="421"/>
      <c r="AF381" s="421"/>
      <c r="AG381" s="421"/>
      <c r="AH381" s="421"/>
      <c r="AI381" s="421"/>
      <c r="AJ381" s="421"/>
      <c r="AK381" s="421"/>
      <c r="AL381" s="421"/>
      <c r="AM381" s="421"/>
    </row>
    <row r="382" spans="1:39" ht="25.05" customHeight="1">
      <c r="A382" s="421"/>
      <c r="B382" s="422"/>
      <c r="C382" s="421"/>
      <c r="D382" s="421"/>
      <c r="E382" s="421"/>
      <c r="F382" s="421"/>
      <c r="G382" s="421"/>
      <c r="H382" s="421"/>
      <c r="I382" s="421"/>
      <c r="J382" s="421"/>
      <c r="K382" s="421"/>
      <c r="L382" s="421"/>
      <c r="M382" s="421"/>
      <c r="N382" s="421"/>
      <c r="O382" s="421"/>
      <c r="P382" s="421"/>
      <c r="Q382" s="421"/>
      <c r="R382" s="421"/>
      <c r="S382" s="421"/>
      <c r="T382" s="421"/>
      <c r="U382" s="421"/>
      <c r="V382" s="421"/>
      <c r="W382" s="421"/>
      <c r="X382" s="421"/>
      <c r="Y382" s="421"/>
      <c r="Z382" s="421"/>
      <c r="AA382" s="421"/>
      <c r="AB382" s="421"/>
      <c r="AC382" s="421"/>
      <c r="AD382" s="421"/>
      <c r="AE382" s="421"/>
      <c r="AF382" s="421"/>
      <c r="AG382" s="421"/>
      <c r="AH382" s="421"/>
      <c r="AI382" s="421"/>
      <c r="AJ382" s="421"/>
      <c r="AK382" s="421"/>
      <c r="AL382" s="421"/>
      <c r="AM382" s="421"/>
    </row>
    <row r="383" spans="1:39" ht="25.05" customHeight="1">
      <c r="A383" s="421"/>
      <c r="B383" s="422"/>
      <c r="C383" s="421"/>
      <c r="D383" s="421"/>
      <c r="E383" s="421"/>
      <c r="F383" s="421"/>
      <c r="G383" s="421"/>
      <c r="H383" s="421"/>
      <c r="I383" s="421"/>
      <c r="J383" s="421"/>
      <c r="K383" s="421"/>
      <c r="L383" s="421"/>
      <c r="M383" s="421"/>
      <c r="N383" s="421"/>
      <c r="O383" s="421"/>
      <c r="P383" s="421"/>
      <c r="Q383" s="421"/>
      <c r="R383" s="421"/>
      <c r="S383" s="421"/>
      <c r="T383" s="421"/>
      <c r="U383" s="421"/>
      <c r="V383" s="421"/>
      <c r="W383" s="421"/>
      <c r="X383" s="421"/>
      <c r="Y383" s="421"/>
      <c r="Z383" s="421"/>
      <c r="AA383" s="421"/>
      <c r="AB383" s="421"/>
      <c r="AC383" s="421"/>
      <c r="AD383" s="421"/>
      <c r="AE383" s="421"/>
      <c r="AF383" s="421"/>
      <c r="AG383" s="421"/>
      <c r="AH383" s="421"/>
      <c r="AI383" s="421"/>
      <c r="AJ383" s="421"/>
      <c r="AK383" s="421"/>
      <c r="AL383" s="421"/>
      <c r="AM383" s="421"/>
    </row>
    <row r="384" spans="1:39" ht="25.05" customHeight="1">
      <c r="A384" s="421"/>
      <c r="B384" s="422"/>
      <c r="C384" s="421"/>
      <c r="D384" s="421"/>
      <c r="E384" s="421"/>
      <c r="F384" s="421"/>
      <c r="G384" s="421"/>
      <c r="H384" s="421"/>
      <c r="I384" s="421"/>
      <c r="J384" s="421"/>
      <c r="K384" s="421"/>
      <c r="L384" s="421"/>
      <c r="M384" s="421"/>
      <c r="N384" s="421"/>
      <c r="O384" s="421"/>
      <c r="P384" s="421"/>
      <c r="Q384" s="421"/>
      <c r="R384" s="421"/>
      <c r="S384" s="421"/>
      <c r="T384" s="421"/>
      <c r="U384" s="421"/>
      <c r="V384" s="421"/>
      <c r="W384" s="421"/>
      <c r="X384" s="421"/>
      <c r="Y384" s="421"/>
      <c r="Z384" s="421"/>
      <c r="AA384" s="421"/>
      <c r="AB384" s="421"/>
      <c r="AC384" s="421"/>
      <c r="AD384" s="421"/>
      <c r="AE384" s="421"/>
      <c r="AF384" s="421"/>
      <c r="AG384" s="421"/>
      <c r="AH384" s="421"/>
      <c r="AI384" s="421"/>
      <c r="AJ384" s="421"/>
      <c r="AK384" s="421"/>
      <c r="AL384" s="421"/>
      <c r="AM384" s="421"/>
    </row>
    <row r="385" spans="1:39" ht="25.05" customHeight="1">
      <c r="A385" s="421"/>
      <c r="B385" s="421"/>
      <c r="C385" s="421"/>
      <c r="D385" s="421"/>
      <c r="E385" s="421"/>
      <c r="F385" s="421"/>
      <c r="G385" s="421"/>
      <c r="H385" s="421"/>
      <c r="I385" s="421"/>
      <c r="J385" s="421"/>
      <c r="K385" s="421"/>
      <c r="L385" s="421"/>
      <c r="M385" s="421"/>
      <c r="N385" s="421"/>
      <c r="O385" s="421"/>
      <c r="P385" s="421"/>
      <c r="Q385" s="421"/>
      <c r="R385" s="421"/>
      <c r="S385" s="421"/>
      <c r="T385" s="421"/>
      <c r="U385" s="421"/>
      <c r="V385" s="421"/>
      <c r="W385" s="421"/>
      <c r="X385" s="421"/>
      <c r="Y385" s="421"/>
      <c r="Z385" s="421"/>
      <c r="AA385" s="421"/>
      <c r="AB385" s="421"/>
      <c r="AC385" s="421"/>
      <c r="AD385" s="421"/>
      <c r="AE385" s="421"/>
      <c r="AF385" s="421"/>
      <c r="AG385" s="421"/>
      <c r="AH385" s="421"/>
      <c r="AI385" s="421"/>
      <c r="AJ385" s="421"/>
      <c r="AK385" s="421"/>
      <c r="AL385" s="421"/>
      <c r="AM385" s="421"/>
    </row>
    <row r="386" spans="1:39" ht="25.05" customHeight="1">
      <c r="A386" s="421"/>
      <c r="B386" s="421"/>
      <c r="C386" s="421"/>
      <c r="D386" s="421"/>
      <c r="E386" s="421"/>
      <c r="F386" s="421"/>
      <c r="G386" s="421"/>
      <c r="H386" s="421"/>
      <c r="I386" s="421"/>
      <c r="J386" s="421"/>
      <c r="K386" s="421"/>
      <c r="L386" s="421"/>
      <c r="M386" s="421"/>
      <c r="N386" s="421"/>
      <c r="O386" s="421"/>
      <c r="P386" s="421"/>
      <c r="Q386" s="421"/>
      <c r="R386" s="421"/>
      <c r="S386" s="421"/>
      <c r="T386" s="421"/>
      <c r="U386" s="421"/>
      <c r="V386" s="421"/>
      <c r="W386" s="421"/>
      <c r="X386" s="421"/>
      <c r="Y386" s="421"/>
      <c r="Z386" s="421"/>
      <c r="AA386" s="421"/>
      <c r="AB386" s="421"/>
      <c r="AC386" s="421"/>
      <c r="AD386" s="421"/>
      <c r="AE386" s="421"/>
      <c r="AF386" s="421"/>
      <c r="AG386" s="421"/>
      <c r="AH386" s="421"/>
      <c r="AI386" s="421"/>
      <c r="AJ386" s="421"/>
      <c r="AK386" s="421"/>
      <c r="AL386" s="421"/>
      <c r="AM386" s="421"/>
    </row>
    <row r="387" spans="1:39" ht="25.05" customHeight="1">
      <c r="A387" s="421"/>
      <c r="B387" s="421"/>
      <c r="C387" s="421"/>
      <c r="D387" s="421"/>
      <c r="E387" s="421"/>
      <c r="F387" s="421"/>
      <c r="G387" s="421"/>
      <c r="H387" s="421"/>
      <c r="I387" s="421"/>
      <c r="J387" s="421"/>
      <c r="K387" s="421"/>
      <c r="L387" s="421"/>
      <c r="M387" s="421"/>
      <c r="N387" s="421"/>
      <c r="O387" s="421"/>
      <c r="P387" s="421"/>
      <c r="Q387" s="421"/>
      <c r="R387" s="421"/>
      <c r="S387" s="421"/>
      <c r="T387" s="421"/>
      <c r="U387" s="421"/>
      <c r="V387" s="421"/>
      <c r="W387" s="421"/>
      <c r="X387" s="421"/>
      <c r="Y387" s="421"/>
      <c r="Z387" s="421"/>
      <c r="AA387" s="421"/>
      <c r="AB387" s="421"/>
      <c r="AC387" s="421"/>
      <c r="AD387" s="421"/>
      <c r="AE387" s="421"/>
      <c r="AF387" s="421"/>
      <c r="AG387" s="421"/>
      <c r="AH387" s="421"/>
      <c r="AI387" s="421"/>
      <c r="AJ387" s="421"/>
      <c r="AK387" s="421"/>
      <c r="AL387" s="421"/>
      <c r="AM387" s="421"/>
    </row>
    <row r="388" spans="1:39" ht="25.05" customHeight="1">
      <c r="A388" s="421"/>
      <c r="B388" s="421"/>
      <c r="C388" s="421"/>
      <c r="D388" s="421"/>
      <c r="E388" s="421"/>
      <c r="F388" s="421"/>
      <c r="G388" s="421"/>
      <c r="H388" s="421"/>
      <c r="I388" s="421"/>
      <c r="J388" s="421"/>
      <c r="K388" s="421"/>
      <c r="L388" s="421"/>
      <c r="M388" s="421"/>
      <c r="N388" s="421"/>
      <c r="O388" s="421"/>
      <c r="P388" s="421"/>
      <c r="Q388" s="421"/>
      <c r="R388" s="421"/>
      <c r="S388" s="421"/>
      <c r="T388" s="421"/>
      <c r="U388" s="421"/>
      <c r="V388" s="421"/>
      <c r="W388" s="421"/>
      <c r="X388" s="421"/>
      <c r="Y388" s="421"/>
      <c r="Z388" s="421"/>
      <c r="AA388" s="421"/>
      <c r="AB388" s="421"/>
      <c r="AC388" s="421"/>
      <c r="AD388" s="421"/>
      <c r="AE388" s="421"/>
      <c r="AF388" s="421"/>
      <c r="AG388" s="421"/>
      <c r="AH388" s="421"/>
      <c r="AI388" s="421"/>
      <c r="AJ388" s="421"/>
      <c r="AK388" s="421"/>
      <c r="AL388" s="421"/>
      <c r="AM388" s="421"/>
    </row>
    <row r="389" spans="1:39" ht="25.05" customHeight="1">
      <c r="A389" s="421"/>
      <c r="B389" s="421"/>
      <c r="C389" s="421"/>
      <c r="D389" s="421"/>
      <c r="E389" s="421"/>
      <c r="F389" s="421"/>
      <c r="G389" s="421"/>
      <c r="H389" s="421"/>
      <c r="I389" s="421"/>
      <c r="J389" s="421"/>
      <c r="K389" s="421"/>
      <c r="L389" s="421"/>
      <c r="M389" s="421"/>
      <c r="N389" s="421"/>
      <c r="O389" s="421"/>
      <c r="P389" s="421"/>
      <c r="Q389" s="421"/>
      <c r="R389" s="421"/>
      <c r="S389" s="421"/>
      <c r="T389" s="421"/>
      <c r="U389" s="421"/>
      <c r="V389" s="421"/>
      <c r="W389" s="421"/>
      <c r="X389" s="421"/>
      <c r="Y389" s="421"/>
      <c r="Z389" s="421"/>
      <c r="AA389" s="421"/>
      <c r="AB389" s="421"/>
      <c r="AC389" s="421"/>
      <c r="AD389" s="421"/>
      <c r="AE389" s="421"/>
      <c r="AF389" s="421"/>
      <c r="AG389" s="421"/>
      <c r="AH389" s="421"/>
      <c r="AI389" s="421"/>
      <c r="AJ389" s="421"/>
      <c r="AK389" s="421"/>
      <c r="AL389" s="421"/>
      <c r="AM389" s="421"/>
    </row>
    <row r="390" spans="1:39" ht="25.05" customHeight="1">
      <c r="A390" s="421"/>
      <c r="B390" s="421"/>
      <c r="C390" s="421"/>
      <c r="D390" s="421"/>
      <c r="E390" s="421"/>
      <c r="F390" s="421"/>
      <c r="G390" s="421"/>
      <c r="H390" s="421"/>
      <c r="I390" s="421"/>
      <c r="J390" s="421"/>
      <c r="K390" s="421"/>
      <c r="L390" s="421"/>
      <c r="M390" s="421"/>
      <c r="N390" s="421"/>
      <c r="O390" s="421"/>
      <c r="P390" s="421"/>
      <c r="Q390" s="421"/>
      <c r="R390" s="421"/>
      <c r="S390" s="421"/>
      <c r="T390" s="421"/>
      <c r="U390" s="421"/>
      <c r="V390" s="421"/>
      <c r="W390" s="421"/>
      <c r="X390" s="421"/>
      <c r="Y390" s="421"/>
      <c r="Z390" s="421"/>
      <c r="AA390" s="421"/>
      <c r="AB390" s="421"/>
      <c r="AC390" s="421"/>
      <c r="AD390" s="421"/>
      <c r="AE390" s="421"/>
      <c r="AF390" s="421"/>
      <c r="AG390" s="421"/>
      <c r="AH390" s="421"/>
      <c r="AI390" s="421"/>
      <c r="AJ390" s="421"/>
      <c r="AK390" s="421"/>
      <c r="AL390" s="421"/>
      <c r="AM390" s="421"/>
    </row>
    <row r="391" spans="1:39" ht="25.05" customHeight="1">
      <c r="A391" s="421"/>
      <c r="B391" s="421"/>
      <c r="C391" s="421"/>
      <c r="D391" s="421"/>
      <c r="E391" s="421"/>
      <c r="F391" s="421"/>
      <c r="G391" s="421"/>
      <c r="H391" s="421"/>
      <c r="I391" s="421"/>
      <c r="J391" s="421"/>
      <c r="K391" s="421"/>
      <c r="L391" s="421"/>
      <c r="M391" s="421"/>
      <c r="N391" s="421"/>
      <c r="O391" s="421"/>
      <c r="P391" s="421"/>
      <c r="Q391" s="421"/>
      <c r="R391" s="421"/>
      <c r="S391" s="421"/>
      <c r="T391" s="421"/>
      <c r="U391" s="421"/>
      <c r="V391" s="421"/>
      <c r="W391" s="421"/>
      <c r="X391" s="421"/>
      <c r="Y391" s="421"/>
      <c r="Z391" s="421"/>
      <c r="AA391" s="421"/>
      <c r="AB391" s="421"/>
      <c r="AC391" s="421"/>
      <c r="AD391" s="421"/>
      <c r="AE391" s="421"/>
      <c r="AF391" s="421"/>
      <c r="AG391" s="421"/>
      <c r="AH391" s="421"/>
      <c r="AI391" s="421"/>
      <c r="AJ391" s="421"/>
      <c r="AK391" s="421"/>
      <c r="AL391" s="421"/>
      <c r="AM391" s="421"/>
    </row>
    <row r="392" spans="1:39" ht="25.05" customHeight="1">
      <c r="A392" s="421"/>
      <c r="B392" s="421"/>
      <c r="C392" s="421"/>
      <c r="D392" s="421"/>
      <c r="E392" s="421"/>
      <c r="F392" s="421"/>
      <c r="G392" s="421"/>
      <c r="H392" s="421"/>
      <c r="I392" s="421"/>
      <c r="J392" s="421"/>
      <c r="K392" s="421"/>
      <c r="L392" s="421"/>
      <c r="M392" s="421"/>
      <c r="N392" s="421"/>
      <c r="O392" s="421"/>
      <c r="P392" s="421"/>
      <c r="Q392" s="421"/>
      <c r="R392" s="421"/>
      <c r="S392" s="421"/>
      <c r="T392" s="421"/>
      <c r="U392" s="421"/>
      <c r="V392" s="421"/>
      <c r="W392" s="421"/>
      <c r="X392" s="421"/>
      <c r="Y392" s="421"/>
      <c r="Z392" s="421"/>
      <c r="AA392" s="421"/>
      <c r="AB392" s="421"/>
      <c r="AC392" s="421"/>
      <c r="AD392" s="421"/>
      <c r="AE392" s="421"/>
      <c r="AF392" s="421"/>
      <c r="AG392" s="421"/>
      <c r="AH392" s="421"/>
      <c r="AI392" s="421"/>
      <c r="AJ392" s="421"/>
      <c r="AK392" s="421"/>
      <c r="AL392" s="421"/>
      <c r="AM392" s="421"/>
    </row>
    <row r="393" spans="1:39" ht="25.05" customHeight="1">
      <c r="A393" s="421"/>
      <c r="B393" s="421"/>
      <c r="C393" s="421"/>
      <c r="D393" s="421"/>
      <c r="E393" s="421"/>
      <c r="F393" s="421"/>
      <c r="G393" s="421"/>
      <c r="H393" s="421"/>
      <c r="I393" s="421"/>
      <c r="J393" s="421"/>
      <c r="K393" s="421"/>
      <c r="L393" s="421"/>
      <c r="M393" s="421"/>
      <c r="N393" s="421"/>
      <c r="O393" s="421"/>
      <c r="P393" s="421"/>
      <c r="Q393" s="421"/>
      <c r="R393" s="421"/>
      <c r="S393" s="421"/>
      <c r="T393" s="421"/>
      <c r="U393" s="421"/>
      <c r="V393" s="421"/>
      <c r="W393" s="421"/>
      <c r="X393" s="421"/>
      <c r="Y393" s="421"/>
      <c r="Z393" s="421"/>
      <c r="AA393" s="421"/>
      <c r="AB393" s="421"/>
      <c r="AC393" s="421"/>
      <c r="AD393" s="421"/>
      <c r="AE393" s="421"/>
      <c r="AF393" s="421"/>
      <c r="AG393" s="421"/>
      <c r="AH393" s="421"/>
      <c r="AI393" s="421"/>
      <c r="AJ393" s="421"/>
      <c r="AK393" s="421"/>
      <c r="AL393" s="421"/>
      <c r="AM393" s="421"/>
    </row>
    <row r="394" spans="1:39" ht="25.05" customHeight="1">
      <c r="A394" s="421"/>
      <c r="B394" s="421"/>
      <c r="C394" s="421"/>
      <c r="D394" s="421"/>
      <c r="E394" s="421"/>
      <c r="F394" s="421"/>
      <c r="G394" s="421"/>
      <c r="H394" s="421"/>
      <c r="I394" s="421"/>
      <c r="J394" s="421"/>
      <c r="K394" s="421"/>
      <c r="L394" s="421"/>
      <c r="M394" s="421"/>
      <c r="N394" s="421"/>
      <c r="O394" s="421"/>
      <c r="P394" s="421"/>
      <c r="Q394" s="421"/>
      <c r="R394" s="421"/>
      <c r="S394" s="421"/>
      <c r="T394" s="421"/>
      <c r="U394" s="421"/>
      <c r="V394" s="421"/>
      <c r="W394" s="421"/>
      <c r="X394" s="421"/>
      <c r="Y394" s="421"/>
      <c r="Z394" s="421"/>
      <c r="AA394" s="421"/>
      <c r="AB394" s="421"/>
      <c r="AC394" s="421"/>
      <c r="AD394" s="421"/>
      <c r="AE394" s="421"/>
      <c r="AF394" s="421"/>
      <c r="AG394" s="421"/>
      <c r="AH394" s="421"/>
      <c r="AI394" s="421"/>
      <c r="AJ394" s="421"/>
      <c r="AK394" s="421"/>
      <c r="AL394" s="421"/>
      <c r="AM394" s="421"/>
    </row>
    <row r="395" spans="1:39" ht="25.05" customHeight="1">
      <c r="A395" s="421"/>
      <c r="B395" s="421"/>
      <c r="C395" s="421"/>
      <c r="D395" s="421"/>
      <c r="E395" s="421"/>
      <c r="F395" s="421"/>
      <c r="G395" s="421"/>
      <c r="H395" s="421"/>
      <c r="I395" s="421"/>
      <c r="J395" s="421"/>
      <c r="K395" s="421"/>
      <c r="L395" s="421"/>
      <c r="M395" s="421"/>
      <c r="N395" s="421"/>
      <c r="O395" s="421"/>
      <c r="P395" s="421"/>
      <c r="Q395" s="421"/>
      <c r="R395" s="421"/>
      <c r="S395" s="421"/>
      <c r="T395" s="421"/>
      <c r="U395" s="421"/>
      <c r="V395" s="421"/>
      <c r="W395" s="421"/>
      <c r="X395" s="421"/>
      <c r="Y395" s="421"/>
      <c r="Z395" s="421"/>
      <c r="AA395" s="421"/>
      <c r="AB395" s="421"/>
      <c r="AC395" s="421"/>
      <c r="AD395" s="421"/>
      <c r="AE395" s="421"/>
      <c r="AF395" s="421"/>
      <c r="AG395" s="421"/>
      <c r="AH395" s="421"/>
      <c r="AI395" s="421"/>
      <c r="AJ395" s="421"/>
      <c r="AK395" s="421"/>
      <c r="AL395" s="421"/>
      <c r="AM395" s="421"/>
    </row>
    <row r="396" spans="1:39" ht="25.05" customHeight="1">
      <c r="A396" s="421"/>
      <c r="B396" s="421"/>
      <c r="C396" s="421"/>
      <c r="D396" s="421"/>
      <c r="E396" s="421"/>
      <c r="F396" s="421"/>
      <c r="G396" s="421"/>
      <c r="H396" s="421"/>
      <c r="I396" s="421"/>
      <c r="J396" s="421"/>
      <c r="K396" s="421"/>
      <c r="L396" s="421"/>
      <c r="M396" s="421"/>
      <c r="N396" s="421"/>
      <c r="O396" s="421"/>
      <c r="P396" s="421"/>
      <c r="Q396" s="421"/>
      <c r="R396" s="421"/>
      <c r="S396" s="421"/>
      <c r="T396" s="421"/>
      <c r="U396" s="421"/>
      <c r="V396" s="421"/>
      <c r="W396" s="421"/>
      <c r="X396" s="421"/>
      <c r="Y396" s="421"/>
      <c r="Z396" s="421"/>
      <c r="AA396" s="421"/>
      <c r="AB396" s="421"/>
      <c r="AC396" s="421"/>
      <c r="AD396" s="421"/>
      <c r="AE396" s="421"/>
      <c r="AF396" s="421"/>
      <c r="AG396" s="421"/>
      <c r="AH396" s="421"/>
      <c r="AI396" s="421"/>
      <c r="AJ396" s="421"/>
      <c r="AK396" s="421"/>
      <c r="AL396" s="421"/>
      <c r="AM396" s="421"/>
    </row>
    <row r="397" spans="1:39" ht="25.05" customHeight="1">
      <c r="A397" s="421"/>
      <c r="B397" s="421"/>
      <c r="C397" s="421"/>
      <c r="D397" s="421"/>
      <c r="E397" s="421"/>
      <c r="F397" s="421"/>
      <c r="G397" s="421"/>
      <c r="H397" s="421"/>
      <c r="I397" s="421"/>
      <c r="J397" s="421"/>
      <c r="K397" s="421"/>
      <c r="L397" s="421"/>
      <c r="M397" s="421"/>
      <c r="N397" s="421"/>
      <c r="O397" s="421"/>
      <c r="P397" s="421"/>
      <c r="Q397" s="421"/>
      <c r="R397" s="421"/>
      <c r="S397" s="421"/>
      <c r="T397" s="421"/>
      <c r="U397" s="421"/>
      <c r="V397" s="421"/>
      <c r="W397" s="421"/>
      <c r="X397" s="421"/>
      <c r="Y397" s="421"/>
      <c r="Z397" s="421"/>
      <c r="AA397" s="421"/>
      <c r="AB397" s="421"/>
      <c r="AC397" s="421"/>
      <c r="AD397" s="421"/>
      <c r="AE397" s="421"/>
      <c r="AF397" s="421"/>
      <c r="AG397" s="421"/>
      <c r="AH397" s="421"/>
      <c r="AI397" s="421"/>
      <c r="AJ397" s="421"/>
      <c r="AK397" s="421"/>
      <c r="AL397" s="421"/>
      <c r="AM397" s="421"/>
    </row>
    <row r="398" spans="1:39" ht="25.05" customHeight="1">
      <c r="A398" s="421"/>
      <c r="B398" s="421"/>
      <c r="C398" s="421"/>
      <c r="D398" s="421"/>
      <c r="E398" s="421"/>
      <c r="F398" s="421"/>
      <c r="G398" s="421"/>
      <c r="H398" s="421"/>
      <c r="I398" s="421"/>
      <c r="J398" s="421"/>
      <c r="K398" s="421"/>
      <c r="L398" s="421"/>
      <c r="M398" s="421"/>
      <c r="N398" s="421"/>
      <c r="O398" s="421"/>
      <c r="P398" s="421"/>
      <c r="Q398" s="421"/>
      <c r="R398" s="421"/>
      <c r="S398" s="421"/>
      <c r="T398" s="421"/>
      <c r="U398" s="421"/>
      <c r="V398" s="421"/>
      <c r="W398" s="421"/>
      <c r="X398" s="421"/>
      <c r="Y398" s="421"/>
      <c r="Z398" s="421"/>
      <c r="AA398" s="421"/>
      <c r="AB398" s="421"/>
      <c r="AC398" s="421"/>
      <c r="AD398" s="421"/>
      <c r="AE398" s="421"/>
      <c r="AF398" s="421"/>
      <c r="AG398" s="421"/>
      <c r="AH398" s="421"/>
      <c r="AI398" s="421"/>
      <c r="AJ398" s="421"/>
      <c r="AK398" s="421"/>
      <c r="AL398" s="421"/>
      <c r="AM398" s="421"/>
    </row>
    <row r="399" spans="1:39" ht="25.05" customHeight="1">
      <c r="A399" s="421"/>
      <c r="B399" s="421"/>
      <c r="C399" s="421"/>
      <c r="D399" s="421"/>
      <c r="E399" s="421"/>
      <c r="F399" s="421"/>
      <c r="G399" s="421"/>
      <c r="H399" s="421"/>
      <c r="I399" s="421"/>
      <c r="J399" s="421"/>
      <c r="K399" s="421"/>
      <c r="L399" s="421"/>
      <c r="M399" s="421"/>
      <c r="N399" s="421"/>
      <c r="O399" s="421"/>
      <c r="P399" s="421"/>
      <c r="Q399" s="421"/>
      <c r="R399" s="421"/>
      <c r="S399" s="421"/>
      <c r="T399" s="421"/>
      <c r="U399" s="421"/>
      <c r="V399" s="421"/>
      <c r="W399" s="421"/>
      <c r="X399" s="421"/>
      <c r="Y399" s="421"/>
      <c r="Z399" s="421"/>
      <c r="AA399" s="421"/>
      <c r="AB399" s="421"/>
      <c r="AC399" s="421"/>
      <c r="AD399" s="421"/>
      <c r="AE399" s="421"/>
      <c r="AF399" s="421"/>
      <c r="AG399" s="421"/>
      <c r="AH399" s="421"/>
      <c r="AI399" s="421"/>
      <c r="AJ399" s="421"/>
      <c r="AK399" s="421"/>
      <c r="AL399" s="421"/>
      <c r="AM399" s="421"/>
    </row>
    <row r="400" spans="1:39" ht="25.05" customHeight="1">
      <c r="A400" s="421"/>
      <c r="B400" s="421"/>
      <c r="C400" s="421"/>
      <c r="D400" s="421"/>
      <c r="E400" s="421"/>
      <c r="F400" s="421"/>
      <c r="G400" s="421"/>
      <c r="H400" s="421"/>
      <c r="I400" s="421"/>
      <c r="J400" s="421"/>
      <c r="K400" s="421"/>
      <c r="L400" s="421"/>
      <c r="M400" s="421"/>
      <c r="N400" s="421"/>
      <c r="O400" s="421"/>
      <c r="P400" s="421"/>
      <c r="Q400" s="421"/>
      <c r="R400" s="421"/>
      <c r="S400" s="421"/>
      <c r="T400" s="421"/>
      <c r="U400" s="421"/>
      <c r="V400" s="421"/>
      <c r="W400" s="421"/>
      <c r="X400" s="421"/>
      <c r="Y400" s="421"/>
      <c r="Z400" s="421"/>
      <c r="AA400" s="421"/>
      <c r="AB400" s="421"/>
      <c r="AC400" s="421"/>
      <c r="AD400" s="421"/>
      <c r="AE400" s="421"/>
      <c r="AF400" s="421"/>
      <c r="AG400" s="421"/>
      <c r="AH400" s="421"/>
      <c r="AI400" s="421"/>
      <c r="AJ400" s="421"/>
      <c r="AK400" s="421"/>
      <c r="AL400" s="421"/>
      <c r="AM400" s="421"/>
    </row>
    <row r="401" spans="1:39" ht="25.05" customHeight="1">
      <c r="A401" s="421"/>
      <c r="B401" s="421"/>
      <c r="C401" s="421"/>
      <c r="D401" s="421"/>
      <c r="E401" s="421"/>
      <c r="F401" s="421"/>
      <c r="G401" s="421"/>
      <c r="H401" s="421"/>
      <c r="I401" s="421"/>
      <c r="J401" s="421"/>
      <c r="K401" s="421"/>
      <c r="L401" s="421"/>
      <c r="M401" s="421"/>
      <c r="N401" s="421"/>
      <c r="O401" s="421"/>
      <c r="P401" s="421"/>
      <c r="Q401" s="421"/>
      <c r="R401" s="421"/>
      <c r="S401" s="421"/>
      <c r="T401" s="421"/>
      <c r="U401" s="421"/>
      <c r="V401" s="421"/>
      <c r="W401" s="421"/>
      <c r="X401" s="421"/>
      <c r="Y401" s="421"/>
      <c r="Z401" s="421"/>
      <c r="AA401" s="421"/>
      <c r="AB401" s="421"/>
      <c r="AC401" s="421"/>
      <c r="AD401" s="421"/>
      <c r="AE401" s="421"/>
      <c r="AF401" s="421"/>
      <c r="AG401" s="421"/>
      <c r="AH401" s="421"/>
      <c r="AI401" s="421"/>
      <c r="AJ401" s="421"/>
      <c r="AK401" s="421"/>
      <c r="AL401" s="421"/>
      <c r="AM401" s="421"/>
    </row>
    <row r="402" spans="1:39" ht="25.05" customHeight="1">
      <c r="A402" s="421"/>
      <c r="B402" s="421"/>
      <c r="C402" s="421"/>
      <c r="D402" s="421"/>
      <c r="E402" s="421"/>
      <c r="F402" s="421"/>
      <c r="G402" s="421"/>
      <c r="H402" s="421"/>
      <c r="I402" s="421"/>
      <c r="J402" s="421"/>
      <c r="K402" s="421"/>
      <c r="L402" s="421"/>
      <c r="M402" s="421"/>
      <c r="N402" s="421"/>
      <c r="O402" s="421"/>
      <c r="P402" s="421"/>
      <c r="Q402" s="421"/>
      <c r="R402" s="421"/>
      <c r="S402" s="421"/>
      <c r="T402" s="421"/>
      <c r="U402" s="421"/>
      <c r="V402" s="421"/>
      <c r="W402" s="421"/>
      <c r="X402" s="421"/>
      <c r="Y402" s="421"/>
      <c r="Z402" s="421"/>
      <c r="AA402" s="421"/>
      <c r="AB402" s="421"/>
      <c r="AC402" s="421"/>
      <c r="AD402" s="421"/>
      <c r="AE402" s="421"/>
      <c r="AF402" s="421"/>
      <c r="AG402" s="421"/>
      <c r="AH402" s="421"/>
      <c r="AI402" s="421"/>
      <c r="AJ402" s="421"/>
      <c r="AK402" s="421"/>
      <c r="AL402" s="421"/>
      <c r="AM402" s="421"/>
    </row>
    <row r="403" spans="1:39" ht="25.05" customHeight="1">
      <c r="A403" s="421"/>
      <c r="B403" s="421"/>
      <c r="C403" s="421"/>
      <c r="D403" s="421"/>
      <c r="E403" s="421"/>
      <c r="F403" s="421"/>
      <c r="G403" s="421"/>
      <c r="H403" s="421"/>
      <c r="I403" s="421"/>
      <c r="J403" s="421"/>
      <c r="K403" s="421"/>
      <c r="L403" s="421"/>
      <c r="M403" s="421"/>
      <c r="N403" s="421"/>
      <c r="O403" s="421"/>
      <c r="P403" s="421"/>
      <c r="Q403" s="421"/>
      <c r="R403" s="421"/>
      <c r="S403" s="421"/>
      <c r="T403" s="421"/>
      <c r="U403" s="421"/>
      <c r="V403" s="421"/>
      <c r="W403" s="421"/>
      <c r="X403" s="421"/>
      <c r="Y403" s="421"/>
      <c r="Z403" s="421"/>
      <c r="AA403" s="421"/>
      <c r="AB403" s="421"/>
      <c r="AC403" s="421"/>
      <c r="AD403" s="421"/>
      <c r="AE403" s="421"/>
      <c r="AF403" s="421"/>
      <c r="AG403" s="421"/>
      <c r="AH403" s="421"/>
      <c r="AI403" s="421"/>
      <c r="AJ403" s="421"/>
      <c r="AK403" s="421"/>
      <c r="AL403" s="421"/>
      <c r="AM403" s="421"/>
    </row>
    <row r="404" spans="1:39" ht="25.05" customHeight="1">
      <c r="A404" s="421"/>
      <c r="B404" s="421"/>
      <c r="C404" s="421"/>
      <c r="D404" s="421"/>
      <c r="E404" s="421"/>
      <c r="F404" s="421"/>
      <c r="G404" s="421"/>
      <c r="H404" s="421"/>
      <c r="I404" s="421"/>
      <c r="J404" s="421"/>
      <c r="K404" s="421"/>
      <c r="L404" s="421"/>
      <c r="M404" s="421"/>
      <c r="N404" s="421"/>
      <c r="O404" s="421"/>
      <c r="P404" s="421"/>
      <c r="Q404" s="421"/>
      <c r="R404" s="421"/>
      <c r="S404" s="421"/>
      <c r="T404" s="421"/>
      <c r="U404" s="421"/>
      <c r="V404" s="421"/>
      <c r="W404" s="421"/>
      <c r="X404" s="421"/>
      <c r="Y404" s="421"/>
      <c r="Z404" s="421"/>
      <c r="AA404" s="421"/>
      <c r="AB404" s="421"/>
      <c r="AC404" s="421"/>
      <c r="AD404" s="421"/>
      <c r="AE404" s="421"/>
      <c r="AF404" s="421"/>
      <c r="AG404" s="421"/>
      <c r="AH404" s="421"/>
      <c r="AI404" s="421"/>
      <c r="AJ404" s="421"/>
      <c r="AK404" s="421"/>
      <c r="AL404" s="421"/>
      <c r="AM404" s="421"/>
    </row>
    <row r="405" spans="1:39" ht="25.05" customHeight="1">
      <c r="A405" s="421"/>
      <c r="B405" s="421"/>
      <c r="C405" s="421"/>
      <c r="D405" s="421"/>
      <c r="E405" s="421"/>
      <c r="F405" s="421"/>
      <c r="G405" s="421"/>
      <c r="H405" s="421"/>
      <c r="I405" s="421"/>
      <c r="J405" s="421"/>
      <c r="K405" s="421"/>
      <c r="L405" s="421"/>
      <c r="M405" s="421"/>
      <c r="N405" s="421"/>
      <c r="O405" s="421"/>
      <c r="P405" s="421"/>
      <c r="Q405" s="421"/>
      <c r="R405" s="421"/>
      <c r="S405" s="421"/>
      <c r="T405" s="421"/>
      <c r="U405" s="421"/>
      <c r="V405" s="421"/>
      <c r="W405" s="421"/>
      <c r="X405" s="421"/>
      <c r="Y405" s="421"/>
      <c r="Z405" s="421"/>
      <c r="AA405" s="421"/>
      <c r="AB405" s="421"/>
      <c r="AC405" s="421"/>
      <c r="AD405" s="421"/>
      <c r="AE405" s="421"/>
      <c r="AF405" s="421"/>
      <c r="AG405" s="421"/>
      <c r="AH405" s="421"/>
      <c r="AI405" s="421"/>
      <c r="AJ405" s="421"/>
      <c r="AK405" s="421"/>
      <c r="AL405" s="421"/>
      <c r="AM405" s="421"/>
    </row>
    <row r="406" spans="1:39" ht="25.05" customHeight="1">
      <c r="A406" s="421"/>
      <c r="B406" s="421"/>
      <c r="C406" s="421"/>
      <c r="D406" s="421"/>
      <c r="E406" s="421"/>
      <c r="F406" s="421"/>
      <c r="G406" s="421"/>
      <c r="H406" s="421"/>
      <c r="I406" s="421"/>
      <c r="J406" s="421"/>
      <c r="K406" s="421"/>
      <c r="L406" s="421"/>
      <c r="M406" s="421"/>
      <c r="N406" s="421"/>
      <c r="O406" s="421"/>
      <c r="P406" s="421"/>
      <c r="Q406" s="421"/>
      <c r="R406" s="421"/>
      <c r="S406" s="421"/>
      <c r="T406" s="421"/>
      <c r="U406" s="421"/>
      <c r="V406" s="421"/>
      <c r="W406" s="421"/>
      <c r="X406" s="421"/>
      <c r="Y406" s="421"/>
      <c r="Z406" s="421"/>
      <c r="AA406" s="421"/>
      <c r="AB406" s="421"/>
      <c r="AC406" s="421"/>
      <c r="AD406" s="421"/>
      <c r="AE406" s="421"/>
      <c r="AF406" s="421"/>
      <c r="AG406" s="421"/>
      <c r="AH406" s="421"/>
      <c r="AI406" s="421"/>
      <c r="AJ406" s="421"/>
      <c r="AK406" s="421"/>
      <c r="AL406" s="421"/>
      <c r="AM406" s="421"/>
    </row>
    <row r="407" spans="1:39" ht="25.05" customHeight="1">
      <c r="A407" s="421"/>
      <c r="B407" s="421"/>
      <c r="C407" s="421"/>
      <c r="D407" s="421"/>
      <c r="E407" s="421"/>
      <c r="F407" s="421"/>
      <c r="G407" s="421"/>
      <c r="H407" s="421"/>
      <c r="I407" s="421"/>
      <c r="J407" s="421"/>
      <c r="K407" s="421"/>
      <c r="L407" s="421"/>
      <c r="M407" s="421"/>
      <c r="N407" s="421"/>
      <c r="O407" s="421"/>
      <c r="P407" s="421"/>
      <c r="Q407" s="421"/>
      <c r="R407" s="421"/>
      <c r="S407" s="421"/>
      <c r="T407" s="421"/>
      <c r="U407" s="421"/>
      <c r="V407" s="421"/>
      <c r="W407" s="421"/>
      <c r="X407" s="421"/>
      <c r="Y407" s="421"/>
      <c r="Z407" s="421"/>
      <c r="AA407" s="421"/>
      <c r="AB407" s="421"/>
      <c r="AC407" s="421"/>
      <c r="AD407" s="421"/>
      <c r="AE407" s="421"/>
      <c r="AF407" s="421"/>
      <c r="AG407" s="421"/>
      <c r="AH407" s="421"/>
      <c r="AI407" s="421"/>
      <c r="AJ407" s="421"/>
      <c r="AK407" s="421"/>
      <c r="AL407" s="421"/>
      <c r="AM407" s="421"/>
    </row>
    <row r="408" spans="1:39" ht="25.05" customHeight="1">
      <c r="A408" s="421"/>
      <c r="B408" s="421"/>
      <c r="C408" s="421"/>
      <c r="D408" s="421"/>
      <c r="E408" s="421"/>
      <c r="F408" s="421"/>
      <c r="G408" s="421"/>
      <c r="H408" s="421"/>
      <c r="I408" s="421"/>
      <c r="J408" s="421"/>
      <c r="K408" s="421"/>
      <c r="L408" s="421"/>
      <c r="M408" s="421"/>
      <c r="N408" s="421"/>
      <c r="O408" s="421"/>
      <c r="P408" s="421"/>
      <c r="Q408" s="421"/>
      <c r="R408" s="421"/>
      <c r="S408" s="421"/>
      <c r="T408" s="421"/>
      <c r="U408" s="421"/>
      <c r="V408" s="421"/>
      <c r="W408" s="421"/>
      <c r="X408" s="421"/>
      <c r="Y408" s="421"/>
      <c r="Z408" s="421"/>
      <c r="AA408" s="421"/>
      <c r="AB408" s="421"/>
      <c r="AC408" s="421"/>
      <c r="AD408" s="421"/>
      <c r="AE408" s="421"/>
      <c r="AF408" s="421"/>
      <c r="AG408" s="421"/>
      <c r="AH408" s="421"/>
      <c r="AI408" s="421"/>
      <c r="AJ408" s="421"/>
      <c r="AK408" s="421"/>
      <c r="AL408" s="421"/>
      <c r="AM408" s="421"/>
    </row>
    <row r="409" spans="1:39" ht="25.05" customHeight="1">
      <c r="A409" s="421"/>
      <c r="B409" s="421"/>
      <c r="C409" s="421"/>
      <c r="D409" s="421"/>
      <c r="E409" s="421"/>
      <c r="F409" s="421"/>
      <c r="G409" s="421"/>
      <c r="H409" s="421"/>
      <c r="I409" s="421"/>
      <c r="J409" s="421"/>
      <c r="K409" s="421"/>
      <c r="L409" s="421"/>
      <c r="M409" s="421"/>
      <c r="N409" s="421"/>
      <c r="O409" s="421"/>
      <c r="P409" s="421"/>
      <c r="Q409" s="421"/>
      <c r="R409" s="421"/>
      <c r="S409" s="421"/>
      <c r="T409" s="421"/>
      <c r="U409" s="421"/>
      <c r="V409" s="421"/>
      <c r="W409" s="421"/>
      <c r="X409" s="421"/>
      <c r="Y409" s="421"/>
      <c r="Z409" s="421"/>
      <c r="AA409" s="421"/>
      <c r="AB409" s="421"/>
      <c r="AC409" s="421"/>
      <c r="AD409" s="421"/>
      <c r="AE409" s="421"/>
      <c r="AF409" s="421"/>
      <c r="AG409" s="421"/>
      <c r="AH409" s="421"/>
      <c r="AI409" s="421"/>
      <c r="AJ409" s="421"/>
      <c r="AK409" s="421"/>
      <c r="AL409" s="421"/>
      <c r="AM409" s="421"/>
    </row>
    <row r="410" spans="1:39" ht="25.05" customHeight="1">
      <c r="A410" s="421"/>
      <c r="B410" s="421"/>
      <c r="C410" s="421"/>
      <c r="D410" s="421"/>
      <c r="E410" s="421"/>
      <c r="F410" s="421"/>
      <c r="G410" s="421"/>
      <c r="H410" s="421"/>
      <c r="I410" s="421"/>
      <c r="J410" s="421"/>
      <c r="K410" s="421"/>
      <c r="L410" s="421"/>
      <c r="M410" s="421"/>
      <c r="N410" s="421"/>
      <c r="O410" s="421"/>
      <c r="P410" s="421"/>
      <c r="Q410" s="421"/>
      <c r="R410" s="421"/>
      <c r="S410" s="421"/>
      <c r="T410" s="421"/>
      <c r="U410" s="421"/>
      <c r="V410" s="421"/>
      <c r="W410" s="421"/>
      <c r="X410" s="421"/>
      <c r="Y410" s="421"/>
      <c r="Z410" s="421"/>
      <c r="AA410" s="421"/>
      <c r="AB410" s="421"/>
      <c r="AC410" s="421"/>
      <c r="AD410" s="421"/>
      <c r="AE410" s="421"/>
      <c r="AF410" s="421"/>
      <c r="AG410" s="421"/>
      <c r="AH410" s="421"/>
      <c r="AI410" s="421"/>
      <c r="AJ410" s="421"/>
      <c r="AK410" s="421"/>
      <c r="AL410" s="421"/>
      <c r="AM410" s="421"/>
    </row>
    <row r="411" spans="1:39" ht="25.05" customHeight="1">
      <c r="A411" s="421"/>
      <c r="B411" s="421"/>
      <c r="C411" s="421"/>
      <c r="D411" s="421"/>
      <c r="E411" s="421"/>
      <c r="F411" s="421"/>
      <c r="G411" s="421"/>
      <c r="H411" s="421"/>
      <c r="I411" s="421"/>
      <c r="J411" s="421"/>
      <c r="K411" s="421"/>
      <c r="L411" s="421"/>
      <c r="M411" s="421"/>
      <c r="N411" s="421"/>
      <c r="O411" s="421"/>
      <c r="P411" s="421"/>
      <c r="Q411" s="421"/>
      <c r="R411" s="421"/>
      <c r="S411" s="421"/>
      <c r="T411" s="421"/>
      <c r="U411" s="421"/>
      <c r="V411" s="421"/>
      <c r="W411" s="421"/>
      <c r="X411" s="421"/>
      <c r="Y411" s="421"/>
      <c r="Z411" s="421"/>
      <c r="AA411" s="421"/>
      <c r="AB411" s="421"/>
      <c r="AC411" s="421"/>
      <c r="AD411" s="421"/>
      <c r="AE411" s="421"/>
      <c r="AF411" s="421"/>
      <c r="AG411" s="421"/>
      <c r="AH411" s="421"/>
      <c r="AI411" s="421"/>
      <c r="AJ411" s="421"/>
      <c r="AK411" s="421"/>
      <c r="AL411" s="421"/>
      <c r="AM411" s="421"/>
    </row>
    <row r="412" spans="1:39" ht="25.05" customHeight="1">
      <c r="A412" s="421"/>
      <c r="B412" s="421"/>
      <c r="C412" s="421"/>
      <c r="D412" s="421"/>
      <c r="E412" s="421"/>
      <c r="F412" s="421"/>
      <c r="G412" s="421"/>
      <c r="H412" s="421"/>
      <c r="I412" s="421"/>
      <c r="J412" s="421"/>
      <c r="K412" s="421"/>
      <c r="L412" s="421"/>
      <c r="M412" s="421"/>
      <c r="N412" s="421"/>
      <c r="O412" s="421"/>
      <c r="P412" s="421"/>
      <c r="Q412" s="421"/>
      <c r="R412" s="421"/>
      <c r="S412" s="421"/>
      <c r="T412" s="421"/>
      <c r="U412" s="421"/>
      <c r="V412" s="421"/>
      <c r="W412" s="421"/>
      <c r="X412" s="421"/>
      <c r="Y412" s="421"/>
      <c r="Z412" s="421"/>
      <c r="AA412" s="421"/>
      <c r="AB412" s="421"/>
      <c r="AC412" s="421"/>
      <c r="AD412" s="421"/>
      <c r="AE412" s="421"/>
      <c r="AF412" s="421"/>
      <c r="AG412" s="421"/>
      <c r="AH412" s="421"/>
      <c r="AI412" s="421"/>
      <c r="AJ412" s="421"/>
      <c r="AK412" s="421"/>
      <c r="AL412" s="421"/>
      <c r="AM412" s="421"/>
    </row>
    <row r="413" spans="1:39" ht="25.05" customHeight="1">
      <c r="A413" s="421"/>
      <c r="B413" s="421"/>
      <c r="C413" s="421"/>
      <c r="D413" s="421"/>
      <c r="E413" s="421"/>
      <c r="F413" s="421"/>
      <c r="G413" s="421"/>
      <c r="H413" s="421"/>
      <c r="I413" s="421"/>
      <c r="J413" s="421"/>
      <c r="K413" s="421"/>
      <c r="L413" s="421"/>
      <c r="M413" s="421"/>
      <c r="N413" s="421"/>
      <c r="O413" s="421"/>
      <c r="P413" s="421"/>
      <c r="Q413" s="421"/>
      <c r="R413" s="421"/>
      <c r="S413" s="421"/>
      <c r="T413" s="421"/>
      <c r="U413" s="421"/>
      <c r="V413" s="421"/>
      <c r="W413" s="421"/>
      <c r="X413" s="421"/>
      <c r="Y413" s="421"/>
      <c r="Z413" s="421"/>
      <c r="AA413" s="421"/>
      <c r="AB413" s="421"/>
      <c r="AC413" s="421"/>
      <c r="AD413" s="421"/>
      <c r="AE413" s="421"/>
      <c r="AF413" s="421"/>
      <c r="AG413" s="421"/>
      <c r="AH413" s="421"/>
      <c r="AI413" s="421"/>
      <c r="AJ413" s="421"/>
      <c r="AK413" s="421"/>
      <c r="AL413" s="421"/>
      <c r="AM413" s="421"/>
    </row>
    <row r="414" spans="1:39" ht="25.05" customHeight="1">
      <c r="A414" s="421"/>
      <c r="B414" s="421"/>
      <c r="C414" s="421"/>
      <c r="D414" s="421"/>
      <c r="E414" s="421"/>
      <c r="F414" s="421"/>
      <c r="G414" s="421"/>
      <c r="H414" s="421"/>
      <c r="I414" s="421"/>
      <c r="J414" s="421"/>
      <c r="K414" s="421"/>
      <c r="L414" s="421"/>
      <c r="M414" s="421"/>
      <c r="N414" s="421"/>
      <c r="O414" s="421"/>
      <c r="P414" s="421"/>
      <c r="Q414" s="421"/>
      <c r="R414" s="421"/>
      <c r="S414" s="421"/>
      <c r="T414" s="421"/>
      <c r="U414" s="421"/>
      <c r="V414" s="421"/>
      <c r="W414" s="421"/>
      <c r="X414" s="421"/>
      <c r="Y414" s="421"/>
      <c r="Z414" s="421"/>
      <c r="AA414" s="421"/>
      <c r="AB414" s="421"/>
      <c r="AC414" s="421"/>
      <c r="AD414" s="421"/>
      <c r="AE414" s="421"/>
      <c r="AF414" s="421"/>
      <c r="AG414" s="421"/>
      <c r="AH414" s="421"/>
      <c r="AI414" s="421"/>
      <c r="AJ414" s="421"/>
      <c r="AK414" s="421"/>
      <c r="AL414" s="421"/>
      <c r="AM414" s="421"/>
    </row>
    <row r="415" spans="1:39" ht="25.05" customHeight="1">
      <c r="A415" s="421"/>
      <c r="B415" s="421"/>
      <c r="C415" s="421"/>
      <c r="D415" s="421"/>
      <c r="E415" s="421"/>
      <c r="F415" s="421"/>
      <c r="G415" s="421"/>
      <c r="H415" s="421"/>
      <c r="I415" s="421"/>
      <c r="J415" s="421"/>
      <c r="K415" s="421"/>
      <c r="L415" s="421"/>
      <c r="M415" s="421"/>
      <c r="N415" s="421"/>
      <c r="O415" s="421"/>
      <c r="P415" s="421"/>
      <c r="Q415" s="421"/>
      <c r="R415" s="421"/>
      <c r="S415" s="421"/>
      <c r="T415" s="421"/>
      <c r="U415" s="421"/>
      <c r="V415" s="421"/>
      <c r="W415" s="421"/>
      <c r="X415" s="421"/>
      <c r="Y415" s="421"/>
      <c r="Z415" s="421"/>
      <c r="AA415" s="421"/>
      <c r="AB415" s="421"/>
      <c r="AC415" s="421"/>
      <c r="AD415" s="421"/>
      <c r="AE415" s="421"/>
      <c r="AF415" s="421"/>
      <c r="AG415" s="421"/>
      <c r="AH415" s="421"/>
      <c r="AI415" s="421"/>
      <c r="AJ415" s="421"/>
      <c r="AK415" s="421"/>
      <c r="AL415" s="421"/>
      <c r="AM415" s="421"/>
    </row>
    <row r="416" spans="1:39" ht="25.05" customHeight="1">
      <c r="A416" s="421"/>
      <c r="B416" s="421"/>
      <c r="C416" s="421"/>
      <c r="D416" s="421"/>
      <c r="E416" s="421"/>
      <c r="F416" s="421"/>
      <c r="G416" s="421"/>
      <c r="H416" s="421"/>
      <c r="I416" s="421"/>
      <c r="J416" s="421"/>
      <c r="K416" s="421"/>
      <c r="L416" s="421"/>
      <c r="M416" s="421"/>
      <c r="N416" s="421"/>
      <c r="O416" s="421"/>
      <c r="P416" s="421"/>
      <c r="Q416" s="421"/>
      <c r="R416" s="421"/>
      <c r="S416" s="421"/>
      <c r="T416" s="421"/>
      <c r="U416" s="421"/>
      <c r="V416" s="421"/>
      <c r="W416" s="421"/>
      <c r="X416" s="421"/>
      <c r="Y416" s="421"/>
      <c r="Z416" s="421"/>
      <c r="AA416" s="421"/>
      <c r="AB416" s="421"/>
      <c r="AC416" s="421"/>
      <c r="AD416" s="421"/>
      <c r="AE416" s="421"/>
      <c r="AF416" s="421"/>
      <c r="AG416" s="421"/>
      <c r="AH416" s="421"/>
      <c r="AI416" s="421"/>
      <c r="AJ416" s="421"/>
      <c r="AK416" s="421"/>
      <c r="AL416" s="421"/>
      <c r="AM416" s="421"/>
    </row>
    <row r="417" spans="1:39" ht="25.05" customHeight="1">
      <c r="A417" s="421"/>
      <c r="B417" s="421"/>
      <c r="C417" s="421"/>
      <c r="D417" s="421"/>
      <c r="E417" s="421"/>
      <c r="F417" s="421"/>
      <c r="G417" s="421"/>
      <c r="H417" s="421"/>
      <c r="I417" s="421"/>
      <c r="J417" s="421"/>
      <c r="K417" s="421"/>
      <c r="L417" s="421"/>
      <c r="M417" s="421"/>
      <c r="N417" s="421"/>
      <c r="O417" s="421"/>
      <c r="P417" s="421"/>
      <c r="Q417" s="421"/>
      <c r="R417" s="421"/>
      <c r="S417" s="421"/>
      <c r="T417" s="421"/>
      <c r="U417" s="421"/>
      <c r="V417" s="421"/>
      <c r="W417" s="421"/>
      <c r="X417" s="421"/>
      <c r="Y417" s="421"/>
      <c r="Z417" s="421"/>
      <c r="AA417" s="421"/>
      <c r="AB417" s="421"/>
      <c r="AC417" s="421"/>
      <c r="AD417" s="421"/>
      <c r="AE417" s="421"/>
      <c r="AF417" s="421"/>
      <c r="AG417" s="421"/>
      <c r="AH417" s="421"/>
      <c r="AI417" s="421"/>
      <c r="AJ417" s="421"/>
      <c r="AK417" s="421"/>
      <c r="AL417" s="421"/>
      <c r="AM417" s="421"/>
    </row>
    <row r="418" spans="1:39" ht="25.05" customHeight="1">
      <c r="A418" s="421"/>
      <c r="B418" s="421"/>
      <c r="C418" s="421"/>
      <c r="D418" s="421"/>
      <c r="E418" s="421"/>
      <c r="F418" s="421"/>
      <c r="G418" s="421"/>
      <c r="H418" s="421"/>
      <c r="I418" s="421"/>
      <c r="J418" s="421"/>
      <c r="K418" s="421"/>
      <c r="L418" s="421"/>
      <c r="M418" s="421"/>
      <c r="N418" s="421"/>
      <c r="O418" s="421"/>
      <c r="P418" s="421"/>
      <c r="Q418" s="421"/>
      <c r="R418" s="421"/>
      <c r="S418" s="421"/>
      <c r="T418" s="421"/>
      <c r="U418" s="421"/>
      <c r="V418" s="421"/>
      <c r="W418" s="421"/>
      <c r="X418" s="421"/>
      <c r="Y418" s="421"/>
      <c r="Z418" s="421"/>
      <c r="AA418" s="421"/>
      <c r="AB418" s="421"/>
      <c r="AC418" s="421"/>
      <c r="AD418" s="421"/>
      <c r="AE418" s="421"/>
      <c r="AF418" s="421"/>
      <c r="AG418" s="421"/>
      <c r="AH418" s="421"/>
      <c r="AI418" s="421"/>
      <c r="AJ418" s="421"/>
      <c r="AK418" s="421"/>
      <c r="AL418" s="421"/>
      <c r="AM418" s="421"/>
    </row>
    <row r="419" spans="1:39" ht="25.05" customHeight="1">
      <c r="A419" s="421"/>
      <c r="B419" s="421"/>
      <c r="C419" s="421"/>
      <c r="D419" s="421"/>
      <c r="E419" s="421"/>
      <c r="F419" s="421"/>
      <c r="G419" s="421"/>
      <c r="H419" s="421"/>
      <c r="I419" s="421"/>
      <c r="J419" s="421"/>
      <c r="K419" s="421"/>
      <c r="L419" s="421"/>
      <c r="M419" s="421"/>
      <c r="N419" s="421"/>
      <c r="O419" s="421"/>
      <c r="P419" s="421"/>
      <c r="Q419" s="421"/>
      <c r="R419" s="421"/>
      <c r="S419" s="421"/>
      <c r="T419" s="421"/>
      <c r="U419" s="421"/>
      <c r="V419" s="421"/>
      <c r="W419" s="421"/>
      <c r="X419" s="421"/>
      <c r="Y419" s="421"/>
      <c r="Z419" s="421"/>
      <c r="AA419" s="421"/>
      <c r="AB419" s="421"/>
      <c r="AC419" s="421"/>
      <c r="AD419" s="421"/>
      <c r="AE419" s="421"/>
      <c r="AF419" s="421"/>
      <c r="AG419" s="421"/>
      <c r="AH419" s="421"/>
      <c r="AI419" s="421"/>
      <c r="AJ419" s="421"/>
      <c r="AK419" s="421"/>
      <c r="AL419" s="421"/>
      <c r="AM419" s="421"/>
    </row>
    <row r="420" spans="1:39" ht="25.05" customHeight="1">
      <c r="A420" s="421"/>
      <c r="B420" s="421"/>
      <c r="C420" s="421"/>
      <c r="D420" s="421"/>
      <c r="E420" s="421"/>
      <c r="F420" s="421"/>
      <c r="G420" s="421"/>
      <c r="H420" s="421"/>
      <c r="I420" s="421"/>
      <c r="J420" s="421"/>
      <c r="K420" s="421"/>
      <c r="L420" s="421"/>
      <c r="M420" s="421"/>
      <c r="N420" s="421"/>
      <c r="O420" s="421"/>
      <c r="P420" s="421"/>
      <c r="Q420" s="421"/>
      <c r="R420" s="421"/>
      <c r="S420" s="421"/>
      <c r="T420" s="421"/>
      <c r="U420" s="421"/>
      <c r="V420" s="421"/>
      <c r="W420" s="421"/>
      <c r="X420" s="421"/>
      <c r="Y420" s="421"/>
      <c r="Z420" s="421"/>
      <c r="AA420" s="421"/>
      <c r="AB420" s="421"/>
      <c r="AC420" s="421"/>
      <c r="AD420" s="421"/>
      <c r="AE420" s="421"/>
      <c r="AF420" s="421"/>
      <c r="AG420" s="421"/>
      <c r="AH420" s="421"/>
      <c r="AI420" s="421"/>
      <c r="AJ420" s="421"/>
      <c r="AK420" s="421"/>
      <c r="AL420" s="421"/>
      <c r="AM420" s="421"/>
    </row>
    <row r="421" spans="1:39" ht="25.05" customHeight="1">
      <c r="A421" s="421"/>
      <c r="B421" s="421"/>
      <c r="C421" s="421"/>
      <c r="D421" s="421"/>
      <c r="E421" s="421"/>
      <c r="F421" s="421"/>
      <c r="G421" s="421"/>
      <c r="H421" s="421"/>
      <c r="I421" s="421"/>
      <c r="J421" s="421"/>
      <c r="K421" s="421"/>
      <c r="L421" s="421"/>
      <c r="M421" s="421"/>
      <c r="N421" s="421"/>
      <c r="O421" s="421"/>
      <c r="P421" s="421"/>
      <c r="Q421" s="421"/>
      <c r="R421" s="421"/>
      <c r="S421" s="421"/>
      <c r="T421" s="421"/>
      <c r="U421" s="421"/>
      <c r="V421" s="421"/>
      <c r="W421" s="421"/>
      <c r="X421" s="421"/>
      <c r="Y421" s="421"/>
      <c r="Z421" s="421"/>
      <c r="AA421" s="421"/>
      <c r="AB421" s="421"/>
      <c r="AC421" s="421"/>
      <c r="AD421" s="421"/>
      <c r="AE421" s="421"/>
      <c r="AF421" s="421"/>
      <c r="AG421" s="421"/>
      <c r="AH421" s="421"/>
      <c r="AI421" s="421"/>
      <c r="AJ421" s="421"/>
      <c r="AK421" s="421"/>
      <c r="AL421" s="421"/>
      <c r="AM421" s="421"/>
    </row>
    <row r="422" spans="1:39" ht="25.05" customHeight="1">
      <c r="A422" s="421"/>
      <c r="B422" s="421"/>
      <c r="C422" s="421"/>
      <c r="D422" s="421"/>
      <c r="E422" s="421"/>
      <c r="F422" s="421"/>
      <c r="G422" s="421"/>
      <c r="H422" s="421"/>
      <c r="I422" s="421"/>
      <c r="J422" s="421"/>
      <c r="K422" s="421"/>
      <c r="L422" s="421"/>
      <c r="M422" s="421"/>
      <c r="N422" s="421"/>
      <c r="O422" s="421"/>
      <c r="P422" s="421"/>
      <c r="Q422" s="421"/>
      <c r="R422" s="421"/>
      <c r="S422" s="421"/>
      <c r="T422" s="421"/>
      <c r="U422" s="421"/>
      <c r="V422" s="421"/>
      <c r="W422" s="421"/>
      <c r="X422" s="421"/>
      <c r="Y422" s="421"/>
      <c r="Z422" s="421"/>
      <c r="AA422" s="421"/>
      <c r="AB422" s="421"/>
      <c r="AC422" s="421"/>
      <c r="AD422" s="421"/>
      <c r="AE422" s="421"/>
      <c r="AF422" s="421"/>
      <c r="AG422" s="421"/>
      <c r="AH422" s="421"/>
      <c r="AI422" s="421"/>
      <c r="AJ422" s="421"/>
      <c r="AK422" s="421"/>
      <c r="AL422" s="421"/>
      <c r="AM422" s="421"/>
    </row>
    <row r="423" spans="1:39" ht="25.05" customHeight="1">
      <c r="A423" s="421"/>
      <c r="B423" s="421"/>
      <c r="C423" s="421"/>
      <c r="D423" s="421"/>
      <c r="E423" s="421"/>
      <c r="F423" s="421"/>
      <c r="G423" s="421"/>
      <c r="H423" s="421"/>
      <c r="I423" s="421"/>
      <c r="J423" s="421"/>
      <c r="K423" s="421"/>
      <c r="L423" s="421"/>
      <c r="M423" s="421"/>
      <c r="N423" s="421"/>
      <c r="O423" s="421"/>
      <c r="P423" s="421"/>
      <c r="Q423" s="421"/>
      <c r="R423" s="421"/>
      <c r="S423" s="421"/>
      <c r="T423" s="421"/>
      <c r="U423" s="421"/>
      <c r="V423" s="421"/>
      <c r="W423" s="421"/>
      <c r="X423" s="421"/>
      <c r="Y423" s="421"/>
      <c r="Z423" s="421"/>
      <c r="AA423" s="421"/>
      <c r="AB423" s="421"/>
      <c r="AC423" s="421"/>
      <c r="AD423" s="421"/>
      <c r="AE423" s="421"/>
      <c r="AF423" s="421"/>
      <c r="AG423" s="421"/>
      <c r="AH423" s="421"/>
      <c r="AI423" s="421"/>
      <c r="AJ423" s="421"/>
      <c r="AK423" s="421"/>
      <c r="AL423" s="421"/>
      <c r="AM423" s="421"/>
    </row>
    <row r="424" spans="1:39" ht="25.05" customHeight="1">
      <c r="A424" s="421"/>
      <c r="B424" s="421"/>
      <c r="C424" s="421"/>
      <c r="D424" s="421"/>
      <c r="E424" s="421"/>
      <c r="F424" s="421"/>
      <c r="G424" s="421"/>
      <c r="H424" s="421"/>
      <c r="I424" s="421"/>
      <c r="J424" s="421"/>
      <c r="K424" s="421"/>
      <c r="L424" s="421"/>
      <c r="M424" s="421"/>
      <c r="N424" s="421"/>
      <c r="O424" s="421"/>
      <c r="P424" s="421"/>
      <c r="Q424" s="421"/>
      <c r="R424" s="421"/>
      <c r="S424" s="421"/>
      <c r="T424" s="421"/>
      <c r="U424" s="421"/>
      <c r="V424" s="421"/>
      <c r="W424" s="421"/>
      <c r="X424" s="421"/>
      <c r="Y424" s="421"/>
      <c r="Z424" s="421"/>
      <c r="AA424" s="421"/>
      <c r="AB424" s="421"/>
      <c r="AC424" s="421"/>
      <c r="AD424" s="421"/>
      <c r="AE424" s="421"/>
      <c r="AF424" s="421"/>
      <c r="AG424" s="421"/>
      <c r="AH424" s="421"/>
      <c r="AI424" s="421"/>
      <c r="AJ424" s="421"/>
      <c r="AK424" s="421"/>
      <c r="AL424" s="421"/>
      <c r="AM424" s="421"/>
    </row>
    <row r="425" spans="1:39" ht="25.05" customHeight="1">
      <c r="A425" s="421"/>
      <c r="B425" s="421"/>
      <c r="C425" s="421"/>
      <c r="D425" s="421"/>
      <c r="E425" s="421"/>
      <c r="F425" s="421"/>
      <c r="G425" s="421"/>
      <c r="H425" s="421"/>
      <c r="I425" s="421"/>
      <c r="J425" s="421"/>
      <c r="K425" s="421"/>
      <c r="L425" s="421"/>
      <c r="M425" s="421"/>
      <c r="N425" s="421"/>
      <c r="O425" s="421"/>
      <c r="P425" s="421"/>
      <c r="Q425" s="421"/>
      <c r="R425" s="421"/>
      <c r="S425" s="421"/>
      <c r="T425" s="421"/>
      <c r="U425" s="421"/>
      <c r="V425" s="421"/>
      <c r="W425" s="421"/>
      <c r="X425" s="421"/>
      <c r="Y425" s="421"/>
      <c r="Z425" s="421"/>
      <c r="AA425" s="421"/>
      <c r="AB425" s="421"/>
      <c r="AC425" s="421"/>
      <c r="AD425" s="421"/>
      <c r="AE425" s="421"/>
      <c r="AF425" s="421"/>
      <c r="AG425" s="421"/>
      <c r="AH425" s="421"/>
      <c r="AI425" s="421"/>
      <c r="AJ425" s="421"/>
      <c r="AK425" s="421"/>
      <c r="AL425" s="421"/>
      <c r="AM425" s="421"/>
    </row>
    <row r="426" spans="1:39" ht="25.05" customHeight="1">
      <c r="A426" s="421"/>
      <c r="B426" s="421"/>
      <c r="C426" s="421"/>
      <c r="D426" s="421"/>
      <c r="E426" s="421"/>
      <c r="F426" s="421"/>
      <c r="G426" s="421"/>
      <c r="H426" s="421"/>
      <c r="I426" s="421"/>
      <c r="J426" s="421"/>
      <c r="K426" s="421"/>
      <c r="L426" s="421"/>
      <c r="M426" s="421"/>
      <c r="N426" s="421"/>
      <c r="O426" s="421"/>
      <c r="P426" s="421"/>
      <c r="Q426" s="421"/>
      <c r="R426" s="421"/>
      <c r="S426" s="421"/>
      <c r="T426" s="421"/>
      <c r="U426" s="421"/>
      <c r="V426" s="421"/>
      <c r="W426" s="421"/>
      <c r="X426" s="421"/>
      <c r="Y426" s="421"/>
      <c r="Z426" s="421"/>
      <c r="AA426" s="421"/>
      <c r="AB426" s="421"/>
      <c r="AC426" s="421"/>
      <c r="AD426" s="421"/>
      <c r="AE426" s="421"/>
      <c r="AF426" s="421"/>
      <c r="AG426" s="421"/>
      <c r="AH426" s="421"/>
      <c r="AI426" s="421"/>
      <c r="AJ426" s="421"/>
      <c r="AK426" s="421"/>
      <c r="AL426" s="421"/>
      <c r="AM426" s="421"/>
    </row>
    <row r="427" spans="1:39" ht="25.05" customHeight="1">
      <c r="A427" s="421"/>
      <c r="B427" s="421"/>
      <c r="C427" s="421"/>
      <c r="D427" s="421"/>
      <c r="E427" s="421"/>
      <c r="F427" s="421"/>
      <c r="G427" s="421"/>
      <c r="H427" s="421"/>
      <c r="I427" s="421"/>
      <c r="J427" s="421"/>
      <c r="K427" s="421"/>
      <c r="L427" s="421"/>
      <c r="M427" s="421"/>
      <c r="N427" s="421"/>
      <c r="O427" s="421"/>
      <c r="P427" s="421"/>
      <c r="Q427" s="421"/>
      <c r="R427" s="421"/>
      <c r="S427" s="421"/>
      <c r="T427" s="421"/>
      <c r="U427" s="421"/>
      <c r="V427" s="421"/>
      <c r="W427" s="421"/>
      <c r="X427" s="421"/>
      <c r="Y427" s="421"/>
      <c r="Z427" s="421"/>
      <c r="AA427" s="421"/>
      <c r="AB427" s="421"/>
      <c r="AC427" s="421"/>
      <c r="AD427" s="421"/>
      <c r="AE427" s="421"/>
      <c r="AF427" s="421"/>
      <c r="AG427" s="421"/>
      <c r="AH427" s="421"/>
      <c r="AI427" s="421"/>
      <c r="AJ427" s="421"/>
      <c r="AK427" s="421"/>
      <c r="AL427" s="421"/>
      <c r="AM427" s="421"/>
    </row>
    <row r="428" spans="1:39" ht="25.05" customHeight="1">
      <c r="A428" s="421"/>
      <c r="B428" s="421"/>
      <c r="C428" s="421"/>
      <c r="D428" s="421"/>
      <c r="E428" s="421"/>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row>
    <row r="429" spans="1:39" ht="25.05" customHeight="1">
      <c r="A429" s="421"/>
      <c r="B429" s="421"/>
      <c r="C429" s="421"/>
      <c r="D429" s="421"/>
      <c r="E429" s="421"/>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row>
    <row r="430" spans="1:39" ht="25.05" customHeight="1">
      <c r="A430" s="421"/>
      <c r="B430" s="421"/>
      <c r="C430" s="421"/>
      <c r="D430" s="421"/>
      <c r="E430" s="421"/>
      <c r="F430" s="421"/>
      <c r="G430" s="421"/>
      <c r="H430" s="421"/>
      <c r="I430" s="421"/>
      <c r="J430" s="421"/>
      <c r="K430" s="421"/>
      <c r="L430" s="421"/>
      <c r="M430" s="421"/>
      <c r="N430" s="421"/>
      <c r="O430" s="421"/>
      <c r="P430" s="421"/>
      <c r="Q430" s="421"/>
      <c r="R430" s="421"/>
      <c r="S430" s="421"/>
      <c r="T430" s="421"/>
      <c r="U430" s="421"/>
      <c r="V430" s="421"/>
      <c r="W430" s="421"/>
      <c r="X430" s="421"/>
      <c r="Y430" s="421"/>
      <c r="Z430" s="421"/>
      <c r="AA430" s="421"/>
      <c r="AB430" s="421"/>
      <c r="AC430" s="421"/>
      <c r="AD430" s="421"/>
      <c r="AE430" s="421"/>
      <c r="AF430" s="421"/>
      <c r="AG430" s="421"/>
      <c r="AH430" s="421"/>
      <c r="AI430" s="421"/>
      <c r="AJ430" s="421"/>
      <c r="AK430" s="421"/>
      <c r="AL430" s="421"/>
      <c r="AM430" s="421"/>
    </row>
    <row r="431" spans="1:39" ht="25.05" customHeight="1">
      <c r="A431" s="421"/>
      <c r="B431" s="421"/>
      <c r="C431" s="421"/>
      <c r="D431" s="421"/>
      <c r="E431" s="421"/>
      <c r="F431" s="421"/>
      <c r="G431" s="421"/>
      <c r="H431" s="421"/>
      <c r="I431" s="421"/>
      <c r="J431" s="421"/>
      <c r="K431" s="421"/>
      <c r="L431" s="421"/>
      <c r="M431" s="421"/>
      <c r="N431" s="421"/>
      <c r="O431" s="421"/>
      <c r="P431" s="421"/>
      <c r="Q431" s="421"/>
      <c r="R431" s="421"/>
      <c r="S431" s="421"/>
      <c r="T431" s="421"/>
      <c r="U431" s="421"/>
      <c r="V431" s="421"/>
      <c r="W431" s="421"/>
      <c r="X431" s="421"/>
      <c r="Y431" s="421"/>
      <c r="Z431" s="421"/>
      <c r="AA431" s="421"/>
      <c r="AB431" s="421"/>
      <c r="AC431" s="421"/>
      <c r="AD431" s="421"/>
      <c r="AE431" s="421"/>
      <c r="AF431" s="421"/>
      <c r="AG431" s="421"/>
      <c r="AH431" s="421"/>
      <c r="AI431" s="421"/>
      <c r="AJ431" s="421"/>
      <c r="AK431" s="421"/>
      <c r="AL431" s="421"/>
      <c r="AM431" s="421"/>
    </row>
    <row r="432" spans="1:39" ht="25.05" customHeight="1">
      <c r="A432" s="421"/>
      <c r="B432" s="421"/>
      <c r="C432" s="421"/>
      <c r="D432" s="421"/>
      <c r="E432" s="421"/>
      <c r="F432" s="421"/>
      <c r="G432" s="421"/>
      <c r="H432" s="421"/>
      <c r="I432" s="421"/>
      <c r="J432" s="421"/>
      <c r="K432" s="421"/>
      <c r="L432" s="421"/>
      <c r="M432" s="421"/>
      <c r="N432" s="421"/>
      <c r="O432" s="421"/>
      <c r="P432" s="421"/>
      <c r="Q432" s="421"/>
      <c r="R432" s="421"/>
      <c r="S432" s="421"/>
      <c r="T432" s="421"/>
      <c r="U432" s="421"/>
      <c r="V432" s="421"/>
      <c r="W432" s="421"/>
      <c r="X432" s="421"/>
      <c r="Y432" s="421"/>
      <c r="Z432" s="421"/>
      <c r="AA432" s="421"/>
      <c r="AB432" s="421"/>
      <c r="AC432" s="421"/>
      <c r="AD432" s="421"/>
      <c r="AE432" s="421"/>
      <c r="AF432" s="421"/>
      <c r="AG432" s="421"/>
      <c r="AH432" s="421"/>
      <c r="AI432" s="421"/>
      <c r="AJ432" s="421"/>
      <c r="AK432" s="421"/>
      <c r="AL432" s="421"/>
      <c r="AM432" s="421"/>
    </row>
    <row r="433" spans="1:39" ht="25.05" customHeight="1">
      <c r="A433" s="421"/>
      <c r="B433" s="421"/>
      <c r="C433" s="421"/>
      <c r="D433" s="421"/>
      <c r="E433" s="421"/>
      <c r="F433" s="421"/>
      <c r="G433" s="421"/>
      <c r="H433" s="421"/>
      <c r="I433" s="421"/>
      <c r="J433" s="421"/>
      <c r="K433" s="421"/>
      <c r="L433" s="421"/>
      <c r="M433" s="421"/>
      <c r="N433" s="421"/>
      <c r="O433" s="421"/>
      <c r="P433" s="421"/>
      <c r="Q433" s="421"/>
      <c r="R433" s="421"/>
      <c r="S433" s="421"/>
      <c r="T433" s="421"/>
      <c r="U433" s="421"/>
      <c r="V433" s="421"/>
      <c r="W433" s="421"/>
      <c r="X433" s="421"/>
      <c r="Y433" s="421"/>
      <c r="Z433" s="421"/>
      <c r="AA433" s="421"/>
      <c r="AB433" s="421"/>
      <c r="AC433" s="421"/>
      <c r="AD433" s="421"/>
      <c r="AE433" s="421"/>
      <c r="AF433" s="421"/>
      <c r="AG433" s="421"/>
      <c r="AH433" s="421"/>
      <c r="AI433" s="421"/>
      <c r="AJ433" s="421"/>
      <c r="AK433" s="421"/>
      <c r="AL433" s="421"/>
      <c r="AM433" s="421"/>
    </row>
    <row r="434" spans="1:39" ht="25.05" customHeight="1">
      <c r="A434" s="421"/>
      <c r="B434" s="421"/>
      <c r="C434" s="421"/>
      <c r="D434" s="421"/>
      <c r="E434" s="421"/>
      <c r="F434" s="421"/>
      <c r="G434" s="421"/>
      <c r="H434" s="421"/>
      <c r="I434" s="421"/>
      <c r="J434" s="421"/>
      <c r="K434" s="421"/>
      <c r="L434" s="421"/>
      <c r="M434" s="421"/>
      <c r="N434" s="421"/>
      <c r="O434" s="421"/>
      <c r="P434" s="421"/>
      <c r="Q434" s="421"/>
      <c r="R434" s="421"/>
      <c r="S434" s="421"/>
      <c r="T434" s="421"/>
      <c r="U434" s="421"/>
      <c r="V434" s="421"/>
      <c r="W434" s="421"/>
      <c r="X434" s="421"/>
      <c r="Y434" s="421"/>
      <c r="Z434" s="421"/>
      <c r="AA434" s="421"/>
      <c r="AB434" s="421"/>
      <c r="AC434" s="421"/>
      <c r="AD434" s="421"/>
      <c r="AE434" s="421"/>
      <c r="AF434" s="421"/>
      <c r="AG434" s="421"/>
      <c r="AH434" s="421"/>
      <c r="AI434" s="421"/>
      <c r="AJ434" s="421"/>
      <c r="AK434" s="421"/>
      <c r="AL434" s="421"/>
      <c r="AM434" s="421"/>
    </row>
    <row r="435" spans="1:39" ht="25.05" customHeight="1">
      <c r="A435" s="421"/>
      <c r="B435" s="421"/>
      <c r="C435" s="421"/>
      <c r="D435" s="421"/>
      <c r="E435" s="421"/>
      <c r="F435" s="421"/>
      <c r="G435" s="421"/>
      <c r="H435" s="421"/>
      <c r="I435" s="421"/>
      <c r="J435" s="421"/>
      <c r="K435" s="421"/>
      <c r="L435" s="421"/>
      <c r="M435" s="421"/>
      <c r="N435" s="421"/>
      <c r="O435" s="421"/>
      <c r="P435" s="421"/>
      <c r="Q435" s="421"/>
      <c r="R435" s="421"/>
      <c r="S435" s="421"/>
      <c r="T435" s="421"/>
      <c r="U435" s="421"/>
      <c r="V435" s="421"/>
      <c r="W435" s="421"/>
      <c r="X435" s="421"/>
      <c r="Y435" s="421"/>
      <c r="Z435" s="421"/>
      <c r="AA435" s="421"/>
      <c r="AB435" s="421"/>
      <c r="AC435" s="421"/>
      <c r="AD435" s="421"/>
      <c r="AE435" s="421"/>
      <c r="AF435" s="421"/>
      <c r="AG435" s="421"/>
      <c r="AH435" s="421"/>
      <c r="AI435" s="421"/>
      <c r="AJ435" s="421"/>
      <c r="AK435" s="421"/>
      <c r="AL435" s="421"/>
      <c r="AM435" s="421"/>
    </row>
    <row r="436" spans="1:39" ht="25.05" customHeight="1">
      <c r="A436" s="421"/>
      <c r="B436" s="421"/>
      <c r="C436" s="421"/>
      <c r="D436" s="421"/>
      <c r="E436" s="421"/>
      <c r="F436" s="421"/>
      <c r="G436" s="421"/>
      <c r="H436" s="421"/>
      <c r="I436" s="421"/>
      <c r="J436" s="421"/>
      <c r="K436" s="421"/>
      <c r="L436" s="421"/>
      <c r="M436" s="421"/>
      <c r="N436" s="421"/>
      <c r="O436" s="421"/>
      <c r="P436" s="421"/>
      <c r="Q436" s="421"/>
      <c r="R436" s="421"/>
      <c r="S436" s="421"/>
      <c r="T436" s="421"/>
      <c r="U436" s="421"/>
      <c r="V436" s="421"/>
      <c r="W436" s="421"/>
      <c r="X436" s="421"/>
      <c r="Y436" s="421"/>
      <c r="Z436" s="421"/>
      <c r="AA436" s="421"/>
      <c r="AB436" s="421"/>
      <c r="AC436" s="421"/>
      <c r="AD436" s="421"/>
      <c r="AE436" s="421"/>
      <c r="AF436" s="421"/>
      <c r="AG436" s="421"/>
      <c r="AH436" s="421"/>
      <c r="AI436" s="421"/>
      <c r="AJ436" s="421"/>
      <c r="AK436" s="421"/>
      <c r="AL436" s="421"/>
      <c r="AM436" s="421"/>
    </row>
    <row r="437" spans="1:39" ht="25.05" customHeight="1">
      <c r="A437" s="421"/>
      <c r="B437" s="421"/>
      <c r="C437" s="421"/>
      <c r="D437" s="421"/>
      <c r="E437" s="421"/>
      <c r="F437" s="421"/>
      <c r="G437" s="421"/>
      <c r="H437" s="421"/>
      <c r="I437" s="421"/>
      <c r="J437" s="421"/>
      <c r="K437" s="421"/>
      <c r="L437" s="421"/>
      <c r="M437" s="421"/>
      <c r="N437" s="421"/>
      <c r="O437" s="421"/>
      <c r="P437" s="421"/>
      <c r="Q437" s="421"/>
      <c r="R437" s="421"/>
      <c r="S437" s="421"/>
      <c r="T437" s="421"/>
      <c r="U437" s="421"/>
      <c r="V437" s="421"/>
      <c r="W437" s="421"/>
      <c r="X437" s="421"/>
      <c r="Y437" s="421"/>
      <c r="Z437" s="421"/>
      <c r="AA437" s="421"/>
      <c r="AB437" s="421"/>
      <c r="AC437" s="421"/>
      <c r="AD437" s="421"/>
      <c r="AE437" s="421"/>
      <c r="AF437" s="421"/>
      <c r="AG437" s="421"/>
      <c r="AH437" s="421"/>
      <c r="AI437" s="421"/>
      <c r="AJ437" s="421"/>
      <c r="AK437" s="421"/>
      <c r="AL437" s="421"/>
      <c r="AM437" s="421"/>
    </row>
    <row r="438" spans="1:39" ht="25.05" customHeight="1">
      <c r="A438" s="421"/>
      <c r="B438" s="421"/>
      <c r="C438" s="421"/>
      <c r="D438" s="421"/>
      <c r="E438" s="421"/>
      <c r="F438" s="421"/>
      <c r="G438" s="421"/>
      <c r="H438" s="421"/>
      <c r="I438" s="421"/>
      <c r="J438" s="421"/>
      <c r="K438" s="421"/>
      <c r="L438" s="421"/>
      <c r="M438" s="421"/>
      <c r="N438" s="421"/>
      <c r="O438" s="421"/>
      <c r="P438" s="421"/>
      <c r="Q438" s="421"/>
      <c r="R438" s="421"/>
      <c r="S438" s="421"/>
      <c r="T438" s="421"/>
      <c r="U438" s="421"/>
      <c r="V438" s="421"/>
      <c r="W438" s="421"/>
      <c r="X438" s="421"/>
      <c r="Y438" s="421"/>
      <c r="Z438" s="421"/>
      <c r="AA438" s="421"/>
      <c r="AB438" s="421"/>
      <c r="AC438" s="421"/>
      <c r="AD438" s="421"/>
      <c r="AE438" s="421"/>
      <c r="AF438" s="421"/>
      <c r="AG438" s="421"/>
      <c r="AH438" s="421"/>
      <c r="AI438" s="421"/>
      <c r="AJ438" s="421"/>
      <c r="AK438" s="421"/>
      <c r="AL438" s="421"/>
      <c r="AM438" s="421"/>
    </row>
    <row r="439" spans="1:39" ht="25.05" customHeight="1">
      <c r="A439" s="421"/>
      <c r="B439" s="421"/>
      <c r="C439" s="421"/>
      <c r="D439" s="421"/>
      <c r="E439" s="421"/>
      <c r="F439" s="421"/>
      <c r="G439" s="421"/>
      <c r="H439" s="421"/>
      <c r="I439" s="421"/>
      <c r="J439" s="421"/>
      <c r="K439" s="421"/>
      <c r="L439" s="421"/>
      <c r="M439" s="421"/>
      <c r="N439" s="421"/>
      <c r="O439" s="421"/>
      <c r="P439" s="421"/>
      <c r="Q439" s="421"/>
      <c r="R439" s="421"/>
      <c r="S439" s="421"/>
      <c r="T439" s="421"/>
      <c r="U439" s="421"/>
      <c r="V439" s="421"/>
      <c r="W439" s="421"/>
      <c r="X439" s="421"/>
      <c r="Y439" s="421"/>
      <c r="Z439" s="421"/>
      <c r="AA439" s="421"/>
      <c r="AB439" s="421"/>
      <c r="AC439" s="421"/>
      <c r="AD439" s="421"/>
      <c r="AE439" s="421"/>
      <c r="AF439" s="421"/>
      <c r="AG439" s="421"/>
      <c r="AH439" s="421"/>
      <c r="AI439" s="421"/>
      <c r="AJ439" s="421"/>
      <c r="AK439" s="421"/>
      <c r="AL439" s="421"/>
      <c r="AM439" s="421"/>
    </row>
    <row r="440" spans="1:39" ht="25.05" customHeight="1">
      <c r="A440" s="421"/>
      <c r="B440" s="421"/>
      <c r="C440" s="421"/>
      <c r="D440" s="421"/>
      <c r="E440" s="421"/>
      <c r="F440" s="421"/>
      <c r="G440" s="421"/>
      <c r="H440" s="421"/>
      <c r="I440" s="421"/>
      <c r="J440" s="421"/>
      <c r="K440" s="421"/>
      <c r="L440" s="421"/>
      <c r="M440" s="421"/>
      <c r="N440" s="421"/>
      <c r="O440" s="421"/>
      <c r="P440" s="421"/>
      <c r="Q440" s="421"/>
      <c r="R440" s="421"/>
      <c r="S440" s="421"/>
      <c r="T440" s="421"/>
      <c r="U440" s="421"/>
      <c r="V440" s="421"/>
      <c r="W440" s="421"/>
      <c r="X440" s="421"/>
      <c r="Y440" s="421"/>
      <c r="Z440" s="421"/>
      <c r="AA440" s="421"/>
      <c r="AB440" s="421"/>
      <c r="AC440" s="421"/>
      <c r="AD440" s="421"/>
      <c r="AE440" s="421"/>
      <c r="AF440" s="421"/>
      <c r="AG440" s="421"/>
      <c r="AH440" s="421"/>
      <c r="AI440" s="421"/>
      <c r="AJ440" s="421"/>
      <c r="AK440" s="421"/>
      <c r="AL440" s="421"/>
      <c r="AM440" s="421"/>
    </row>
    <row r="441" spans="1:39" ht="25.05" customHeight="1">
      <c r="A441" s="421"/>
      <c r="B441" s="421"/>
      <c r="C441" s="421"/>
      <c r="D441" s="421"/>
      <c r="E441" s="421"/>
      <c r="F441" s="421"/>
      <c r="G441" s="421"/>
      <c r="H441" s="421"/>
      <c r="I441" s="421"/>
      <c r="J441" s="421"/>
      <c r="K441" s="421"/>
      <c r="L441" s="421"/>
      <c r="M441" s="421"/>
      <c r="N441" s="421"/>
      <c r="O441" s="421"/>
      <c r="P441" s="421"/>
      <c r="Q441" s="421"/>
      <c r="R441" s="421"/>
      <c r="S441" s="421"/>
      <c r="T441" s="421"/>
      <c r="U441" s="421"/>
      <c r="V441" s="421"/>
      <c r="W441" s="421"/>
      <c r="X441" s="421"/>
      <c r="Y441" s="421"/>
      <c r="Z441" s="421"/>
      <c r="AA441" s="421"/>
      <c r="AB441" s="421"/>
      <c r="AC441" s="421"/>
      <c r="AD441" s="421"/>
      <c r="AE441" s="421"/>
      <c r="AF441" s="421"/>
      <c r="AG441" s="421"/>
      <c r="AH441" s="421"/>
      <c r="AI441" s="421"/>
      <c r="AJ441" s="421"/>
      <c r="AK441" s="421"/>
      <c r="AL441" s="421"/>
      <c r="AM441" s="421"/>
    </row>
    <row r="442" spans="1:39" ht="25.05" customHeight="1">
      <c r="A442" s="421"/>
      <c r="B442" s="421"/>
      <c r="C442" s="421"/>
      <c r="D442" s="421"/>
      <c r="E442" s="421"/>
      <c r="F442" s="421"/>
      <c r="G442" s="421"/>
      <c r="H442" s="421"/>
      <c r="I442" s="421"/>
      <c r="J442" s="421"/>
      <c r="K442" s="421"/>
      <c r="L442" s="421"/>
      <c r="M442" s="421"/>
      <c r="N442" s="421"/>
      <c r="O442" s="421"/>
      <c r="P442" s="421"/>
      <c r="Q442" s="421"/>
      <c r="R442" s="421"/>
      <c r="S442" s="421"/>
      <c r="T442" s="421"/>
      <c r="U442" s="421"/>
      <c r="V442" s="421"/>
      <c r="W442" s="421"/>
      <c r="X442" s="421"/>
      <c r="Y442" s="421"/>
      <c r="Z442" s="421"/>
      <c r="AA442" s="421"/>
      <c r="AB442" s="421"/>
      <c r="AC442" s="421"/>
      <c r="AD442" s="421"/>
      <c r="AE442" s="421"/>
      <c r="AF442" s="421"/>
      <c r="AG442" s="421"/>
      <c r="AH442" s="421"/>
      <c r="AI442" s="421"/>
      <c r="AJ442" s="421"/>
      <c r="AK442" s="421"/>
      <c r="AL442" s="421"/>
      <c r="AM442" s="421"/>
    </row>
    <row r="443" spans="1:39" ht="25.05" customHeight="1">
      <c r="A443" s="421"/>
      <c r="B443" s="421"/>
      <c r="C443" s="421"/>
      <c r="D443" s="421"/>
      <c r="E443" s="421"/>
      <c r="F443" s="421"/>
      <c r="G443" s="421"/>
      <c r="H443" s="421"/>
      <c r="I443" s="421"/>
      <c r="J443" s="421"/>
      <c r="K443" s="421"/>
      <c r="L443" s="421"/>
      <c r="M443" s="421"/>
      <c r="N443" s="421"/>
      <c r="O443" s="421"/>
      <c r="P443" s="421"/>
      <c r="Q443" s="421"/>
      <c r="R443" s="421"/>
      <c r="S443" s="421"/>
      <c r="T443" s="421"/>
      <c r="U443" s="421"/>
      <c r="V443" s="421"/>
      <c r="W443" s="421"/>
      <c r="X443" s="421"/>
      <c r="Y443" s="421"/>
      <c r="Z443" s="421"/>
      <c r="AA443" s="421"/>
      <c r="AB443" s="421"/>
      <c r="AC443" s="421"/>
      <c r="AD443" s="421"/>
      <c r="AE443" s="421"/>
      <c r="AF443" s="421"/>
      <c r="AG443" s="421"/>
      <c r="AH443" s="421"/>
      <c r="AI443" s="421"/>
      <c r="AJ443" s="421"/>
      <c r="AK443" s="421"/>
      <c r="AL443" s="421"/>
      <c r="AM443" s="421"/>
    </row>
    <row r="444" spans="1:39" ht="25.05" customHeight="1">
      <c r="A444" s="421"/>
      <c r="B444" s="421"/>
      <c r="C444" s="421"/>
      <c r="D444" s="421"/>
      <c r="E444" s="421"/>
      <c r="F444" s="421"/>
      <c r="G444" s="421"/>
      <c r="H444" s="421"/>
      <c r="I444" s="421"/>
      <c r="J444" s="421"/>
      <c r="K444" s="421"/>
      <c r="L444" s="421"/>
      <c r="M444" s="421"/>
      <c r="N444" s="421"/>
      <c r="O444" s="421"/>
      <c r="P444" s="421"/>
      <c r="Q444" s="421"/>
      <c r="R444" s="421"/>
      <c r="S444" s="421"/>
      <c r="T444" s="421"/>
      <c r="U444" s="421"/>
      <c r="V444" s="421"/>
      <c r="W444" s="421"/>
      <c r="X444" s="421"/>
      <c r="Y444" s="421"/>
      <c r="Z444" s="421"/>
      <c r="AA444" s="421"/>
      <c r="AB444" s="421"/>
      <c r="AC444" s="421"/>
      <c r="AD444" s="421"/>
      <c r="AE444" s="421"/>
      <c r="AF444" s="421"/>
      <c r="AG444" s="421"/>
      <c r="AH444" s="421"/>
      <c r="AI444" s="421"/>
      <c r="AJ444" s="421"/>
      <c r="AK444" s="421"/>
      <c r="AL444" s="421"/>
      <c r="AM444" s="421"/>
    </row>
    <row r="445" spans="1:39" ht="25.05" customHeight="1">
      <c r="A445" s="421"/>
      <c r="B445" s="421"/>
      <c r="C445" s="421"/>
      <c r="D445" s="421"/>
      <c r="E445" s="421"/>
      <c r="F445" s="421"/>
      <c r="G445" s="421"/>
      <c r="H445" s="421"/>
      <c r="I445" s="421"/>
      <c r="J445" s="421"/>
      <c r="K445" s="421"/>
      <c r="L445" s="421"/>
      <c r="M445" s="421"/>
      <c r="N445" s="421"/>
      <c r="O445" s="421"/>
      <c r="P445" s="421"/>
      <c r="Q445" s="421"/>
      <c r="R445" s="421"/>
      <c r="S445" s="421"/>
      <c r="T445" s="421"/>
      <c r="U445" s="421"/>
      <c r="V445" s="421"/>
      <c r="W445" s="421"/>
      <c r="X445" s="421"/>
      <c r="Y445" s="421"/>
      <c r="Z445" s="421"/>
      <c r="AA445" s="421"/>
      <c r="AB445" s="421"/>
      <c r="AC445" s="421"/>
      <c r="AD445" s="421"/>
      <c r="AE445" s="421"/>
      <c r="AF445" s="421"/>
      <c r="AG445" s="421"/>
      <c r="AH445" s="421"/>
      <c r="AI445" s="421"/>
      <c r="AJ445" s="421"/>
      <c r="AK445" s="421"/>
      <c r="AL445" s="421"/>
      <c r="AM445" s="421"/>
    </row>
    <row r="446" spans="1:39" ht="25.05" customHeight="1">
      <c r="A446" s="421"/>
      <c r="B446" s="421"/>
      <c r="C446" s="421"/>
      <c r="D446" s="421"/>
      <c r="E446" s="421"/>
      <c r="F446" s="421"/>
      <c r="G446" s="421"/>
      <c r="H446" s="421"/>
      <c r="I446" s="421"/>
      <c r="J446" s="421"/>
      <c r="K446" s="421"/>
      <c r="L446" s="421"/>
      <c r="M446" s="421"/>
      <c r="N446" s="421"/>
      <c r="O446" s="421"/>
      <c r="P446" s="421"/>
      <c r="Q446" s="421"/>
      <c r="R446" s="421"/>
      <c r="S446" s="421"/>
      <c r="T446" s="421"/>
      <c r="U446" s="421"/>
      <c r="V446" s="421"/>
      <c r="W446" s="421"/>
      <c r="X446" s="421"/>
      <c r="Y446" s="421"/>
      <c r="Z446" s="421"/>
      <c r="AA446" s="421"/>
      <c r="AB446" s="421"/>
      <c r="AC446" s="421"/>
      <c r="AD446" s="421"/>
      <c r="AE446" s="421"/>
      <c r="AF446" s="421"/>
      <c r="AG446" s="421"/>
      <c r="AH446" s="421"/>
      <c r="AI446" s="421"/>
      <c r="AJ446" s="421"/>
      <c r="AK446" s="421"/>
      <c r="AL446" s="421"/>
      <c r="AM446" s="421"/>
    </row>
    <row r="447" spans="1:39" ht="25.05" customHeight="1">
      <c r="A447" s="421"/>
      <c r="B447" s="421"/>
      <c r="C447" s="421"/>
      <c r="D447" s="421"/>
      <c r="E447" s="421"/>
      <c r="F447" s="421"/>
      <c r="G447" s="421"/>
      <c r="H447" s="421"/>
      <c r="I447" s="421"/>
      <c r="J447" s="421"/>
      <c r="K447" s="421"/>
      <c r="L447" s="421"/>
      <c r="M447" s="421"/>
      <c r="N447" s="421"/>
      <c r="O447" s="421"/>
      <c r="P447" s="421"/>
      <c r="Q447" s="421"/>
      <c r="R447" s="421"/>
      <c r="S447" s="421"/>
      <c r="T447" s="421"/>
      <c r="U447" s="421"/>
      <c r="V447" s="421"/>
      <c r="W447" s="421"/>
      <c r="X447" s="421"/>
      <c r="Y447" s="421"/>
      <c r="Z447" s="421"/>
      <c r="AA447" s="421"/>
      <c r="AB447" s="421"/>
      <c r="AC447" s="421"/>
      <c r="AD447" s="421"/>
      <c r="AE447" s="421"/>
      <c r="AF447" s="421"/>
      <c r="AG447" s="421"/>
      <c r="AH447" s="421"/>
      <c r="AI447" s="421"/>
      <c r="AJ447" s="421"/>
      <c r="AK447" s="421"/>
      <c r="AL447" s="421"/>
      <c r="AM447" s="421"/>
    </row>
    <row r="448" spans="1:39" ht="25.05" customHeight="1">
      <c r="A448" s="421"/>
      <c r="B448" s="421"/>
      <c r="C448" s="421"/>
      <c r="D448" s="421"/>
      <c r="E448" s="421"/>
      <c r="F448" s="421"/>
      <c r="G448" s="421"/>
      <c r="H448" s="421"/>
      <c r="I448" s="421"/>
      <c r="J448" s="421"/>
      <c r="K448" s="421"/>
      <c r="L448" s="421"/>
      <c r="M448" s="421"/>
      <c r="N448" s="421"/>
      <c r="O448" s="421"/>
      <c r="P448" s="421"/>
      <c r="Q448" s="421"/>
      <c r="R448" s="421"/>
      <c r="S448" s="421"/>
      <c r="T448" s="421"/>
      <c r="U448" s="421"/>
      <c r="V448" s="421"/>
      <c r="W448" s="421"/>
      <c r="X448" s="421"/>
      <c r="Y448" s="421"/>
      <c r="Z448" s="421"/>
      <c r="AA448" s="421"/>
      <c r="AB448" s="421"/>
      <c r="AC448" s="421"/>
      <c r="AD448" s="421"/>
      <c r="AE448" s="421"/>
      <c r="AF448" s="421"/>
      <c r="AG448" s="421"/>
      <c r="AH448" s="421"/>
      <c r="AI448" s="421"/>
      <c r="AJ448" s="421"/>
      <c r="AK448" s="421"/>
      <c r="AL448" s="421"/>
      <c r="AM448" s="421"/>
    </row>
    <row r="449" spans="1:39" ht="25.05" customHeight="1">
      <c r="A449" s="421"/>
      <c r="B449" s="421"/>
      <c r="C449" s="421"/>
      <c r="D449" s="421"/>
      <c r="E449" s="421"/>
      <c r="F449" s="421"/>
      <c r="G449" s="421"/>
      <c r="H449" s="421"/>
      <c r="I449" s="421"/>
      <c r="J449" s="421"/>
      <c r="K449" s="421"/>
      <c r="L449" s="421"/>
      <c r="M449" s="421"/>
      <c r="N449" s="421"/>
      <c r="O449" s="421"/>
      <c r="P449" s="421"/>
      <c r="Q449" s="421"/>
      <c r="R449" s="421"/>
      <c r="S449" s="421"/>
      <c r="T449" s="421"/>
      <c r="U449" s="421"/>
      <c r="V449" s="421"/>
      <c r="W449" s="421"/>
      <c r="X449" s="421"/>
      <c r="Y449" s="421"/>
      <c r="Z449" s="421"/>
      <c r="AA449" s="421"/>
      <c r="AB449" s="421"/>
      <c r="AC449" s="421"/>
      <c r="AD449" s="421"/>
      <c r="AE449" s="421"/>
      <c r="AF449" s="421"/>
      <c r="AG449" s="421"/>
      <c r="AH449" s="421"/>
      <c r="AI449" s="421"/>
      <c r="AJ449" s="421"/>
      <c r="AK449" s="421"/>
      <c r="AL449" s="421"/>
      <c r="AM449" s="421"/>
    </row>
    <row r="450" spans="1:39" ht="25.05" customHeight="1">
      <c r="A450" s="421"/>
      <c r="B450" s="421"/>
      <c r="C450" s="421"/>
      <c r="D450" s="421"/>
      <c r="E450" s="421"/>
      <c r="F450" s="421"/>
      <c r="G450" s="421"/>
      <c r="H450" s="421"/>
      <c r="I450" s="421"/>
      <c r="J450" s="421"/>
      <c r="K450" s="421"/>
      <c r="L450" s="421"/>
      <c r="M450" s="421"/>
      <c r="N450" s="421"/>
      <c r="O450" s="421"/>
      <c r="P450" s="421"/>
      <c r="Q450" s="421"/>
      <c r="R450" s="421"/>
      <c r="S450" s="421"/>
      <c r="T450" s="421"/>
      <c r="U450" s="421"/>
      <c r="V450" s="421"/>
      <c r="W450" s="421"/>
      <c r="X450" s="421"/>
      <c r="Y450" s="421"/>
      <c r="Z450" s="421"/>
      <c r="AA450" s="421"/>
      <c r="AB450" s="421"/>
      <c r="AC450" s="421"/>
      <c r="AD450" s="421"/>
      <c r="AE450" s="421"/>
      <c r="AF450" s="421"/>
      <c r="AG450" s="421"/>
      <c r="AH450" s="421"/>
      <c r="AI450" s="421"/>
      <c r="AJ450" s="421"/>
      <c r="AK450" s="421"/>
      <c r="AL450" s="421"/>
      <c r="AM450" s="421"/>
    </row>
    <row r="451" spans="1:39" ht="25.05" customHeight="1">
      <c r="A451" s="421"/>
      <c r="B451" s="421"/>
      <c r="C451" s="421"/>
      <c r="D451" s="421"/>
      <c r="E451" s="421"/>
      <c r="F451" s="421"/>
      <c r="G451" s="421"/>
      <c r="H451" s="421"/>
      <c r="I451" s="421"/>
      <c r="J451" s="421"/>
      <c r="K451" s="421"/>
      <c r="L451" s="421"/>
      <c r="M451" s="421"/>
      <c r="N451" s="421"/>
      <c r="O451" s="421"/>
      <c r="P451" s="421"/>
      <c r="Q451" s="421"/>
      <c r="R451" s="421"/>
      <c r="S451" s="421"/>
      <c r="T451" s="421"/>
      <c r="U451" s="421"/>
      <c r="V451" s="421"/>
      <c r="W451" s="421"/>
      <c r="X451" s="421"/>
      <c r="Y451" s="421"/>
      <c r="Z451" s="421"/>
      <c r="AA451" s="421"/>
      <c r="AB451" s="421"/>
      <c r="AC451" s="421"/>
      <c r="AD451" s="421"/>
      <c r="AE451" s="421"/>
      <c r="AF451" s="421"/>
      <c r="AG451" s="421"/>
      <c r="AH451" s="421"/>
      <c r="AI451" s="421"/>
      <c r="AJ451" s="421"/>
      <c r="AK451" s="421"/>
      <c r="AL451" s="421"/>
      <c r="AM451" s="421"/>
    </row>
    <row r="452" spans="1:39" ht="25.05" customHeight="1">
      <c r="A452" s="421"/>
      <c r="B452" s="421"/>
      <c r="C452" s="421"/>
      <c r="D452" s="421"/>
      <c r="E452" s="421"/>
      <c r="F452" s="421"/>
      <c r="G452" s="421"/>
      <c r="H452" s="421"/>
      <c r="I452" s="421"/>
      <c r="J452" s="421"/>
      <c r="K452" s="421"/>
      <c r="L452" s="421"/>
      <c r="M452" s="421"/>
      <c r="N452" s="421"/>
      <c r="O452" s="421"/>
      <c r="P452" s="421"/>
      <c r="Q452" s="421"/>
      <c r="R452" s="421"/>
      <c r="S452" s="421"/>
      <c r="T452" s="421"/>
      <c r="U452" s="421"/>
      <c r="V452" s="421"/>
      <c r="W452" s="421"/>
      <c r="X452" s="421"/>
      <c r="Y452" s="421"/>
      <c r="Z452" s="421"/>
      <c r="AA452" s="421"/>
      <c r="AB452" s="421"/>
      <c r="AC452" s="421"/>
      <c r="AD452" s="421"/>
      <c r="AE452" s="421"/>
      <c r="AF452" s="421"/>
      <c r="AG452" s="421"/>
      <c r="AH452" s="421"/>
      <c r="AI452" s="421"/>
      <c r="AJ452" s="421"/>
      <c r="AK452" s="421"/>
      <c r="AL452" s="421"/>
      <c r="AM452" s="421"/>
    </row>
    <row r="453" spans="1:39" ht="25.05" customHeight="1">
      <c r="A453" s="421"/>
      <c r="B453" s="421"/>
      <c r="C453" s="421"/>
      <c r="D453" s="421"/>
      <c r="E453" s="421"/>
      <c r="F453" s="421"/>
      <c r="G453" s="421"/>
      <c r="H453" s="421"/>
      <c r="I453" s="421"/>
      <c r="J453" s="421"/>
      <c r="K453" s="421"/>
      <c r="L453" s="421"/>
      <c r="M453" s="421"/>
      <c r="N453" s="421"/>
      <c r="O453" s="421"/>
      <c r="P453" s="421"/>
      <c r="Q453" s="421"/>
      <c r="R453" s="421"/>
      <c r="S453" s="421"/>
      <c r="T453" s="421"/>
      <c r="U453" s="421"/>
      <c r="V453" s="421"/>
      <c r="W453" s="421"/>
      <c r="X453" s="421"/>
      <c r="Y453" s="421"/>
      <c r="Z453" s="421"/>
      <c r="AA453" s="421"/>
      <c r="AB453" s="421"/>
      <c r="AC453" s="421"/>
      <c r="AD453" s="421"/>
      <c r="AE453" s="421"/>
      <c r="AF453" s="421"/>
      <c r="AG453" s="421"/>
      <c r="AH453" s="421"/>
      <c r="AI453" s="421"/>
      <c r="AJ453" s="421"/>
      <c r="AK453" s="421"/>
      <c r="AL453" s="421"/>
      <c r="AM453" s="421"/>
    </row>
    <row r="454" spans="1:39" ht="25.05" customHeight="1">
      <c r="A454" s="421"/>
      <c r="B454" s="421"/>
      <c r="C454" s="421"/>
      <c r="D454" s="421"/>
      <c r="E454" s="421"/>
      <c r="F454" s="421"/>
      <c r="G454" s="421"/>
      <c r="H454" s="421"/>
      <c r="I454" s="421"/>
      <c r="J454" s="421"/>
      <c r="K454" s="421"/>
      <c r="L454" s="421"/>
      <c r="M454" s="421"/>
      <c r="N454" s="421"/>
      <c r="O454" s="421"/>
      <c r="P454" s="421"/>
      <c r="Q454" s="421"/>
      <c r="R454" s="421"/>
      <c r="S454" s="421"/>
      <c r="T454" s="421"/>
      <c r="U454" s="421"/>
      <c r="V454" s="421"/>
      <c r="W454" s="421"/>
      <c r="X454" s="421"/>
      <c r="Y454" s="421"/>
      <c r="Z454" s="421"/>
      <c r="AA454" s="421"/>
      <c r="AB454" s="421"/>
      <c r="AC454" s="421"/>
      <c r="AD454" s="421"/>
      <c r="AE454" s="421"/>
      <c r="AF454" s="421"/>
      <c r="AG454" s="421"/>
      <c r="AH454" s="421"/>
      <c r="AI454" s="421"/>
      <c r="AJ454" s="421"/>
      <c r="AK454" s="421"/>
      <c r="AL454" s="421"/>
      <c r="AM454" s="421"/>
    </row>
    <row r="455" spans="1:39" ht="25.05" customHeight="1">
      <c r="A455" s="421"/>
      <c r="B455" s="421"/>
      <c r="C455" s="421"/>
      <c r="D455" s="421"/>
      <c r="E455" s="421"/>
      <c r="F455" s="421"/>
      <c r="G455" s="421"/>
      <c r="H455" s="421"/>
      <c r="I455" s="421"/>
      <c r="J455" s="421"/>
      <c r="K455" s="421"/>
      <c r="L455" s="421"/>
      <c r="M455" s="421"/>
      <c r="N455" s="421"/>
      <c r="O455" s="421"/>
      <c r="P455" s="421"/>
      <c r="Q455" s="421"/>
      <c r="R455" s="421"/>
      <c r="S455" s="421"/>
      <c r="T455" s="421"/>
      <c r="U455" s="421"/>
      <c r="V455" s="421"/>
      <c r="W455" s="421"/>
      <c r="X455" s="421"/>
      <c r="Y455" s="421"/>
      <c r="Z455" s="421"/>
      <c r="AA455" s="421"/>
      <c r="AB455" s="421"/>
      <c r="AC455" s="421"/>
      <c r="AD455" s="421"/>
      <c r="AE455" s="421"/>
      <c r="AF455" s="421"/>
      <c r="AG455" s="421"/>
      <c r="AH455" s="421"/>
      <c r="AI455" s="421"/>
      <c r="AJ455" s="421"/>
      <c r="AK455" s="421"/>
      <c r="AL455" s="421"/>
      <c r="AM455" s="421"/>
    </row>
    <row r="456" spans="1:39" ht="25.05" customHeight="1">
      <c r="A456" s="421"/>
      <c r="B456" s="421"/>
      <c r="C456" s="421"/>
      <c r="D456" s="421"/>
      <c r="E456" s="421"/>
      <c r="F456" s="421"/>
      <c r="G456" s="421"/>
      <c r="H456" s="421"/>
      <c r="I456" s="421"/>
      <c r="J456" s="421"/>
      <c r="K456" s="421"/>
      <c r="L456" s="421"/>
      <c r="M456" s="421"/>
      <c r="N456" s="421"/>
      <c r="O456" s="421"/>
      <c r="P456" s="421"/>
      <c r="Q456" s="421"/>
      <c r="R456" s="421"/>
      <c r="S456" s="421"/>
      <c r="T456" s="421"/>
      <c r="U456" s="421"/>
      <c r="V456" s="421"/>
      <c r="W456" s="421"/>
      <c r="X456" s="421"/>
      <c r="Y456" s="421"/>
      <c r="Z456" s="421"/>
      <c r="AA456" s="421"/>
      <c r="AB456" s="421"/>
      <c r="AC456" s="421"/>
      <c r="AD456" s="421"/>
      <c r="AE456" s="421"/>
      <c r="AF456" s="421"/>
      <c r="AG456" s="421"/>
      <c r="AH456" s="421"/>
      <c r="AI456" s="421"/>
      <c r="AJ456" s="421"/>
      <c r="AK456" s="421"/>
      <c r="AL456" s="421"/>
      <c r="AM456" s="421"/>
    </row>
    <row r="457" spans="1:39" ht="25.05" customHeight="1">
      <c r="A457" s="421"/>
      <c r="B457" s="421"/>
      <c r="C457" s="421"/>
      <c r="D457" s="421"/>
      <c r="E457" s="421"/>
      <c r="F457" s="421"/>
      <c r="G457" s="421"/>
      <c r="H457" s="421"/>
      <c r="I457" s="421"/>
      <c r="J457" s="421"/>
      <c r="K457" s="421"/>
      <c r="L457" s="421"/>
      <c r="M457" s="421"/>
      <c r="N457" s="421"/>
      <c r="O457" s="421"/>
      <c r="P457" s="421"/>
      <c r="Q457" s="421"/>
      <c r="R457" s="421"/>
      <c r="S457" s="421"/>
      <c r="T457" s="421"/>
      <c r="U457" s="421"/>
      <c r="V457" s="421"/>
      <c r="W457" s="421"/>
      <c r="X457" s="421"/>
      <c r="Y457" s="421"/>
      <c r="Z457" s="421"/>
      <c r="AA457" s="421"/>
      <c r="AB457" s="421"/>
      <c r="AC457" s="421"/>
      <c r="AD457" s="421"/>
      <c r="AE457" s="421"/>
      <c r="AF457" s="421"/>
      <c r="AG457" s="421"/>
      <c r="AH457" s="421"/>
      <c r="AI457" s="421"/>
      <c r="AJ457" s="421"/>
      <c r="AK457" s="421"/>
      <c r="AL457" s="421"/>
      <c r="AM457" s="421"/>
    </row>
    <row r="458" spans="1:39" ht="25.05" customHeight="1">
      <c r="A458" s="421"/>
      <c r="B458" s="421"/>
      <c r="C458" s="421"/>
      <c r="D458" s="421"/>
      <c r="E458" s="421"/>
      <c r="F458" s="421"/>
      <c r="G458" s="421"/>
      <c r="H458" s="421"/>
      <c r="I458" s="421"/>
      <c r="J458" s="421"/>
      <c r="K458" s="421"/>
      <c r="L458" s="421"/>
      <c r="M458" s="421"/>
      <c r="N458" s="421"/>
      <c r="O458" s="421"/>
      <c r="P458" s="421"/>
      <c r="Q458" s="421"/>
      <c r="R458" s="421"/>
      <c r="S458" s="421"/>
      <c r="T458" s="421"/>
      <c r="U458" s="421"/>
      <c r="V458" s="421"/>
      <c r="W458" s="421"/>
      <c r="X458" s="421"/>
      <c r="Y458" s="421"/>
      <c r="Z458" s="421"/>
      <c r="AA458" s="421"/>
      <c r="AB458" s="421"/>
      <c r="AC458" s="421"/>
      <c r="AD458" s="421"/>
      <c r="AE458" s="421"/>
      <c r="AF458" s="421"/>
      <c r="AG458" s="421"/>
      <c r="AH458" s="421"/>
      <c r="AI458" s="421"/>
      <c r="AJ458" s="421"/>
      <c r="AK458" s="421"/>
      <c r="AL458" s="421"/>
      <c r="AM458" s="421"/>
    </row>
    <row r="459" spans="1:39">
      <c r="A459" s="421"/>
      <c r="B459" s="422"/>
      <c r="C459" s="421"/>
      <c r="D459" s="421"/>
      <c r="E459" s="421"/>
      <c r="F459" s="421"/>
      <c r="G459" s="421"/>
      <c r="H459" s="421"/>
      <c r="I459" s="421"/>
      <c r="J459" s="421"/>
      <c r="K459" s="421"/>
      <c r="L459" s="421"/>
      <c r="M459" s="421"/>
      <c r="N459" s="421"/>
      <c r="O459" s="421"/>
      <c r="P459" s="421"/>
      <c r="Q459" s="421"/>
      <c r="R459" s="421"/>
      <c r="S459" s="421"/>
      <c r="T459" s="421"/>
      <c r="U459" s="421"/>
      <c r="V459" s="421"/>
      <c r="W459" s="421"/>
      <c r="X459" s="421"/>
      <c r="Y459" s="421"/>
      <c r="Z459" s="421"/>
      <c r="AA459" s="421"/>
      <c r="AB459" s="421"/>
      <c r="AC459" s="421"/>
      <c r="AD459" s="421"/>
      <c r="AE459" s="421"/>
      <c r="AF459" s="421"/>
      <c r="AG459" s="421"/>
      <c r="AH459" s="421"/>
      <c r="AI459" s="421"/>
      <c r="AJ459" s="421"/>
      <c r="AK459" s="421"/>
      <c r="AL459" s="421"/>
      <c r="AM459" s="421"/>
    </row>
    <row r="460" spans="1:39">
      <c r="A460" s="421"/>
      <c r="B460" s="422"/>
      <c r="C460" s="421"/>
      <c r="D460" s="421"/>
      <c r="E460" s="421"/>
      <c r="F460" s="421"/>
      <c r="G460" s="421"/>
      <c r="H460" s="421"/>
      <c r="I460" s="421"/>
      <c r="J460" s="421"/>
      <c r="K460" s="421"/>
      <c r="L460" s="421"/>
      <c r="M460" s="421"/>
      <c r="N460" s="421"/>
      <c r="O460" s="421"/>
      <c r="P460" s="421"/>
      <c r="Q460" s="421"/>
      <c r="R460" s="421"/>
      <c r="S460" s="421"/>
      <c r="T460" s="421"/>
      <c r="U460" s="421"/>
      <c r="V460" s="421"/>
      <c r="W460" s="421"/>
      <c r="X460" s="421"/>
      <c r="Y460" s="421"/>
      <c r="Z460" s="421"/>
      <c r="AA460" s="421"/>
      <c r="AB460" s="421"/>
      <c r="AC460" s="421"/>
      <c r="AD460" s="421"/>
      <c r="AE460" s="421"/>
      <c r="AF460" s="421"/>
      <c r="AG460" s="421"/>
      <c r="AH460" s="421"/>
      <c r="AI460" s="421"/>
      <c r="AJ460" s="421"/>
      <c r="AK460" s="421"/>
      <c r="AL460" s="421"/>
      <c r="AM460" s="421"/>
    </row>
    <row r="461" spans="1:39">
      <c r="A461" s="421"/>
      <c r="B461" s="422"/>
      <c r="C461" s="421"/>
      <c r="D461" s="421"/>
      <c r="E461" s="421"/>
      <c r="F461" s="421"/>
      <c r="G461" s="421"/>
      <c r="H461" s="421"/>
      <c r="I461" s="421"/>
      <c r="J461" s="421"/>
      <c r="K461" s="421"/>
      <c r="L461" s="421"/>
      <c r="M461" s="421"/>
      <c r="N461" s="421"/>
      <c r="O461" s="421"/>
      <c r="P461" s="421"/>
      <c r="Q461" s="421"/>
      <c r="R461" s="421"/>
      <c r="S461" s="421"/>
      <c r="T461" s="421"/>
      <c r="U461" s="421"/>
      <c r="V461" s="421"/>
      <c r="W461" s="421"/>
      <c r="X461" s="421"/>
      <c r="Y461" s="421"/>
      <c r="Z461" s="421"/>
      <c r="AA461" s="421"/>
      <c r="AB461" s="421"/>
      <c r="AC461" s="421"/>
      <c r="AD461" s="421"/>
      <c r="AE461" s="421"/>
      <c r="AF461" s="421"/>
      <c r="AG461" s="421"/>
      <c r="AH461" s="421"/>
      <c r="AI461" s="421"/>
      <c r="AJ461" s="421"/>
      <c r="AK461" s="421"/>
      <c r="AL461" s="421"/>
      <c r="AM461" s="421"/>
    </row>
    <row r="462" spans="1:39">
      <c r="A462" s="421"/>
      <c r="B462" s="422"/>
      <c r="C462" s="421"/>
      <c r="D462" s="421"/>
      <c r="E462" s="421"/>
      <c r="F462" s="421"/>
      <c r="G462" s="421"/>
      <c r="H462" s="421"/>
      <c r="I462" s="421"/>
      <c r="J462" s="421"/>
      <c r="K462" s="421"/>
      <c r="L462" s="421"/>
      <c r="M462" s="421"/>
      <c r="N462" s="421"/>
      <c r="O462" s="421"/>
      <c r="P462" s="421"/>
      <c r="Q462" s="421"/>
      <c r="R462" s="421"/>
      <c r="S462" s="421"/>
      <c r="T462" s="421"/>
      <c r="U462" s="421"/>
      <c r="V462" s="421"/>
      <c r="W462" s="421"/>
      <c r="X462" s="421"/>
      <c r="Y462" s="421"/>
      <c r="Z462" s="421"/>
      <c r="AA462" s="421"/>
      <c r="AB462" s="421"/>
      <c r="AC462" s="421"/>
      <c r="AD462" s="421"/>
      <c r="AE462" s="421"/>
      <c r="AF462" s="421"/>
      <c r="AG462" s="421"/>
      <c r="AH462" s="421"/>
      <c r="AI462" s="421"/>
      <c r="AJ462" s="421"/>
      <c r="AK462" s="421"/>
      <c r="AL462" s="421"/>
      <c r="AM462" s="421"/>
    </row>
    <row r="463" spans="1:39">
      <c r="A463" s="421"/>
      <c r="B463" s="422"/>
      <c r="C463" s="421"/>
      <c r="D463" s="421"/>
      <c r="E463" s="421"/>
      <c r="F463" s="421"/>
      <c r="G463" s="421"/>
      <c r="H463" s="421"/>
      <c r="I463" s="421"/>
      <c r="J463" s="421"/>
      <c r="K463" s="421"/>
      <c r="L463" s="421"/>
      <c r="M463" s="421"/>
      <c r="N463" s="421"/>
      <c r="O463" s="421"/>
      <c r="P463" s="421"/>
      <c r="Q463" s="421"/>
      <c r="R463" s="421"/>
      <c r="S463" s="421"/>
      <c r="T463" s="421"/>
      <c r="U463" s="421"/>
      <c r="V463" s="421"/>
      <c r="W463" s="421"/>
      <c r="X463" s="421"/>
      <c r="Y463" s="421"/>
      <c r="Z463" s="421"/>
      <c r="AA463" s="421"/>
      <c r="AB463" s="421"/>
      <c r="AC463" s="421"/>
      <c r="AD463" s="421"/>
      <c r="AE463" s="421"/>
      <c r="AF463" s="421"/>
      <c r="AG463" s="421"/>
      <c r="AH463" s="421"/>
      <c r="AI463" s="421"/>
      <c r="AJ463" s="421"/>
      <c r="AK463" s="421"/>
      <c r="AL463" s="421"/>
      <c r="AM463" s="421"/>
    </row>
    <row r="464" spans="1:39">
      <c r="A464" s="421"/>
      <c r="B464" s="422"/>
      <c r="C464" s="421"/>
      <c r="D464" s="421"/>
      <c r="E464" s="421"/>
      <c r="F464" s="421"/>
      <c r="G464" s="421"/>
      <c r="H464" s="421"/>
      <c r="I464" s="421"/>
      <c r="J464" s="421"/>
      <c r="K464" s="421"/>
      <c r="L464" s="421"/>
      <c r="M464" s="421"/>
      <c r="N464" s="421"/>
      <c r="O464" s="421"/>
      <c r="P464" s="421"/>
      <c r="Q464" s="421"/>
      <c r="R464" s="421"/>
      <c r="S464" s="421"/>
      <c r="T464" s="421"/>
      <c r="U464" s="421"/>
      <c r="V464" s="421"/>
      <c r="W464" s="421"/>
      <c r="X464" s="421"/>
      <c r="Y464" s="421"/>
      <c r="Z464" s="421"/>
      <c r="AA464" s="421"/>
      <c r="AB464" s="421"/>
      <c r="AC464" s="421"/>
      <c r="AD464" s="421"/>
      <c r="AE464" s="421"/>
      <c r="AF464" s="421"/>
      <c r="AG464" s="421"/>
      <c r="AH464" s="421"/>
      <c r="AI464" s="421"/>
      <c r="AJ464" s="421"/>
      <c r="AK464" s="421"/>
      <c r="AL464" s="421"/>
      <c r="AM464" s="421"/>
    </row>
    <row r="465" spans="1:39">
      <c r="A465" s="421"/>
      <c r="B465" s="422"/>
      <c r="C465" s="421"/>
      <c r="D465" s="421"/>
      <c r="E465" s="421"/>
      <c r="F465" s="421"/>
      <c r="G465" s="421"/>
      <c r="H465" s="421"/>
      <c r="I465" s="421"/>
      <c r="J465" s="421"/>
      <c r="K465" s="421"/>
      <c r="L465" s="421"/>
      <c r="M465" s="421"/>
      <c r="N465" s="421"/>
      <c r="O465" s="421"/>
      <c r="P465" s="421"/>
      <c r="Q465" s="421"/>
      <c r="R465" s="421"/>
      <c r="S465" s="421"/>
      <c r="T465" s="421"/>
      <c r="U465" s="421"/>
      <c r="V465" s="421"/>
      <c r="W465" s="421"/>
      <c r="X465" s="421"/>
      <c r="Y465" s="421"/>
      <c r="Z465" s="421"/>
      <c r="AA465" s="421"/>
      <c r="AB465" s="421"/>
      <c r="AC465" s="421"/>
      <c r="AD465" s="421"/>
      <c r="AE465" s="421"/>
      <c r="AF465" s="421"/>
      <c r="AG465" s="421"/>
      <c r="AH465" s="421"/>
      <c r="AI465" s="421"/>
      <c r="AJ465" s="421"/>
      <c r="AK465" s="421"/>
      <c r="AL465" s="421"/>
      <c r="AM465" s="421"/>
    </row>
    <row r="466" spans="1:39">
      <c r="A466" s="421"/>
      <c r="B466" s="422"/>
      <c r="C466" s="421"/>
      <c r="D466" s="421"/>
      <c r="E466" s="421"/>
      <c r="F466" s="421"/>
      <c r="G466" s="421"/>
      <c r="H466" s="421"/>
      <c r="I466" s="421"/>
      <c r="J466" s="421"/>
      <c r="K466" s="421"/>
      <c r="L466" s="421"/>
      <c r="M466" s="421"/>
      <c r="N466" s="421"/>
      <c r="O466" s="421"/>
      <c r="P466" s="421"/>
      <c r="Q466" s="421"/>
      <c r="R466" s="421"/>
      <c r="S466" s="421"/>
      <c r="T466" s="421"/>
      <c r="U466" s="421"/>
      <c r="V466" s="421"/>
      <c r="W466" s="421"/>
      <c r="X466" s="421"/>
      <c r="Y466" s="421"/>
      <c r="Z466" s="421"/>
      <c r="AA466" s="421"/>
      <c r="AB466" s="421"/>
      <c r="AC466" s="421"/>
      <c r="AD466" s="421"/>
      <c r="AE466" s="421"/>
      <c r="AF466" s="421"/>
      <c r="AG466" s="421"/>
      <c r="AH466" s="421"/>
      <c r="AI466" s="421"/>
      <c r="AJ466" s="421"/>
      <c r="AK466" s="421"/>
      <c r="AL466" s="421"/>
      <c r="AM466" s="421"/>
    </row>
    <row r="467" spans="1:39">
      <c r="A467" s="421"/>
      <c r="B467" s="422"/>
      <c r="C467" s="421"/>
      <c r="D467" s="421"/>
      <c r="E467" s="421"/>
      <c r="F467" s="421"/>
      <c r="G467" s="421"/>
      <c r="H467" s="421"/>
      <c r="I467" s="421"/>
      <c r="J467" s="421"/>
      <c r="K467" s="421"/>
      <c r="L467" s="421"/>
      <c r="M467" s="421"/>
      <c r="N467" s="421"/>
      <c r="O467" s="421"/>
      <c r="P467" s="421"/>
      <c r="Q467" s="421"/>
      <c r="R467" s="421"/>
      <c r="S467" s="421"/>
      <c r="T467" s="421"/>
      <c r="U467" s="421"/>
      <c r="V467" s="421"/>
      <c r="W467" s="421"/>
      <c r="X467" s="421"/>
      <c r="Y467" s="421"/>
      <c r="Z467" s="421"/>
      <c r="AA467" s="421"/>
      <c r="AB467" s="421"/>
      <c r="AC467" s="421"/>
      <c r="AD467" s="421"/>
      <c r="AE467" s="421"/>
      <c r="AF467" s="421"/>
      <c r="AG467" s="421"/>
      <c r="AH467" s="421"/>
      <c r="AI467" s="421"/>
      <c r="AJ467" s="421"/>
      <c r="AK467" s="421"/>
      <c r="AL467" s="421"/>
      <c r="AM467" s="421"/>
    </row>
    <row r="468" spans="1:39">
      <c r="A468" s="421"/>
      <c r="B468" s="422"/>
      <c r="C468" s="421"/>
      <c r="D468" s="421"/>
      <c r="E468" s="421"/>
      <c r="F468" s="421"/>
      <c r="G468" s="421"/>
      <c r="H468" s="421"/>
      <c r="I468" s="421"/>
      <c r="J468" s="421"/>
      <c r="K468" s="421"/>
      <c r="L468" s="421"/>
      <c r="M468" s="421"/>
      <c r="N468" s="421"/>
      <c r="O468" s="421"/>
      <c r="P468" s="421"/>
      <c r="Q468" s="421"/>
      <c r="R468" s="421"/>
      <c r="S468" s="421"/>
      <c r="T468" s="421"/>
      <c r="U468" s="421"/>
      <c r="V468" s="421"/>
      <c r="W468" s="421"/>
      <c r="X468" s="421"/>
      <c r="Y468" s="421"/>
      <c r="Z468" s="421"/>
      <c r="AA468" s="421"/>
      <c r="AB468" s="421"/>
      <c r="AC468" s="421"/>
      <c r="AD468" s="421"/>
      <c r="AE468" s="421"/>
      <c r="AF468" s="421"/>
      <c r="AG468" s="421"/>
      <c r="AH468" s="421"/>
      <c r="AI468" s="421"/>
      <c r="AJ468" s="421"/>
      <c r="AK468" s="421"/>
      <c r="AL468" s="421"/>
      <c r="AM468" s="421"/>
    </row>
    <row r="469" spans="1:39">
      <c r="A469" s="421"/>
      <c r="B469" s="422"/>
      <c r="C469" s="421"/>
      <c r="D469" s="421"/>
      <c r="E469" s="421"/>
      <c r="F469" s="421"/>
      <c r="G469" s="421"/>
      <c r="H469" s="421"/>
      <c r="I469" s="421"/>
      <c r="J469" s="421"/>
      <c r="K469" s="421"/>
      <c r="L469" s="421"/>
      <c r="M469" s="421"/>
      <c r="N469" s="421"/>
      <c r="O469" s="421"/>
      <c r="P469" s="421"/>
      <c r="Q469" s="421"/>
      <c r="R469" s="421"/>
      <c r="S469" s="421"/>
      <c r="T469" s="421"/>
      <c r="U469" s="421"/>
      <c r="V469" s="421"/>
      <c r="W469" s="421"/>
      <c r="X469" s="421"/>
      <c r="Y469" s="421"/>
      <c r="Z469" s="421"/>
      <c r="AA469" s="421"/>
      <c r="AB469" s="421"/>
      <c r="AC469" s="421"/>
      <c r="AD469" s="421"/>
      <c r="AE469" s="421"/>
      <c r="AF469" s="421"/>
      <c r="AG469" s="421"/>
      <c r="AH469" s="421"/>
      <c r="AI469" s="421"/>
      <c r="AJ469" s="421"/>
      <c r="AK469" s="421"/>
      <c r="AL469" s="421"/>
      <c r="AM469" s="421"/>
    </row>
    <row r="470" spans="1:39">
      <c r="A470" s="421"/>
      <c r="B470" s="422"/>
      <c r="C470" s="421"/>
      <c r="D470" s="421"/>
      <c r="E470" s="421"/>
      <c r="F470" s="421"/>
      <c r="G470" s="421"/>
      <c r="H470" s="421"/>
      <c r="I470" s="421"/>
      <c r="J470" s="421"/>
      <c r="K470" s="421"/>
      <c r="L470" s="421"/>
      <c r="M470" s="421"/>
      <c r="N470" s="421"/>
      <c r="O470" s="421"/>
      <c r="P470" s="421"/>
      <c r="Q470" s="421"/>
      <c r="R470" s="421"/>
      <c r="S470" s="421"/>
      <c r="T470" s="421"/>
      <c r="U470" s="421"/>
      <c r="V470" s="421"/>
      <c r="W470" s="421"/>
      <c r="X470" s="421"/>
      <c r="Y470" s="421"/>
      <c r="Z470" s="421"/>
      <c r="AA470" s="421"/>
      <c r="AB470" s="421"/>
      <c r="AC470" s="421"/>
      <c r="AD470" s="421"/>
      <c r="AE470" s="421"/>
      <c r="AF470" s="421"/>
      <c r="AG470" s="421"/>
      <c r="AH470" s="421"/>
      <c r="AI470" s="421"/>
      <c r="AJ470" s="421"/>
      <c r="AK470" s="421"/>
      <c r="AL470" s="421"/>
      <c r="AM470" s="421"/>
    </row>
    <row r="471" spans="1:39">
      <c r="A471" s="421"/>
      <c r="B471" s="422"/>
      <c r="C471" s="421"/>
      <c r="D471" s="421"/>
      <c r="E471" s="421"/>
      <c r="F471" s="421"/>
      <c r="G471" s="421"/>
      <c r="H471" s="421"/>
      <c r="I471" s="421"/>
      <c r="J471" s="421"/>
      <c r="K471" s="421"/>
      <c r="L471" s="421"/>
      <c r="M471" s="421"/>
      <c r="N471" s="421"/>
      <c r="O471" s="421"/>
      <c r="P471" s="421"/>
      <c r="Q471" s="421"/>
      <c r="R471" s="421"/>
      <c r="S471" s="421"/>
      <c r="T471" s="421"/>
      <c r="U471" s="421"/>
      <c r="V471" s="421"/>
      <c r="W471" s="421"/>
      <c r="X471" s="421"/>
      <c r="Y471" s="421"/>
      <c r="Z471" s="421"/>
      <c r="AA471" s="421"/>
      <c r="AB471" s="421"/>
      <c r="AC471" s="421"/>
      <c r="AD471" s="421"/>
      <c r="AE471" s="421"/>
      <c r="AF471" s="421"/>
      <c r="AG471" s="421"/>
      <c r="AH471" s="421"/>
      <c r="AI471" s="421"/>
      <c r="AJ471" s="421"/>
      <c r="AK471" s="421"/>
      <c r="AL471" s="421"/>
      <c r="AM471" s="421"/>
    </row>
    <row r="472" spans="1:39">
      <c r="A472" s="421"/>
      <c r="B472" s="422"/>
      <c r="C472" s="421"/>
      <c r="D472" s="421"/>
      <c r="E472" s="421"/>
      <c r="F472" s="421"/>
      <c r="G472" s="421"/>
      <c r="H472" s="421"/>
      <c r="I472" s="421"/>
      <c r="J472" s="421"/>
      <c r="K472" s="421"/>
      <c r="L472" s="421"/>
      <c r="M472" s="421"/>
      <c r="N472" s="421"/>
      <c r="O472" s="421"/>
      <c r="P472" s="421"/>
      <c r="Q472" s="421"/>
      <c r="R472" s="421"/>
      <c r="S472" s="421"/>
      <c r="T472" s="421"/>
      <c r="U472" s="421"/>
      <c r="V472" s="421"/>
      <c r="W472" s="421"/>
      <c r="X472" s="421"/>
      <c r="Y472" s="421"/>
      <c r="Z472" s="421"/>
      <c r="AA472" s="421"/>
      <c r="AB472" s="421"/>
      <c r="AC472" s="421"/>
      <c r="AD472" s="421"/>
      <c r="AE472" s="421"/>
      <c r="AF472" s="421"/>
      <c r="AG472" s="421"/>
      <c r="AH472" s="421"/>
      <c r="AI472" s="421"/>
      <c r="AJ472" s="421"/>
      <c r="AK472" s="421"/>
      <c r="AL472" s="421"/>
      <c r="AM472" s="421"/>
    </row>
    <row r="473" spans="1:39">
      <c r="A473" s="421"/>
      <c r="B473" s="422"/>
      <c r="C473" s="421"/>
      <c r="D473" s="421"/>
      <c r="E473" s="421"/>
      <c r="F473" s="421"/>
      <c r="G473" s="421"/>
      <c r="H473" s="421"/>
      <c r="I473" s="421"/>
      <c r="J473" s="421"/>
      <c r="K473" s="421"/>
      <c r="L473" s="421"/>
      <c r="M473" s="421"/>
      <c r="N473" s="421"/>
      <c r="O473" s="421"/>
      <c r="P473" s="421"/>
      <c r="Q473" s="421"/>
      <c r="R473" s="421"/>
      <c r="S473" s="421"/>
      <c r="T473" s="421"/>
      <c r="U473" s="421"/>
      <c r="V473" s="421"/>
      <c r="W473" s="421"/>
      <c r="X473" s="421"/>
      <c r="Y473" s="421"/>
      <c r="Z473" s="421"/>
      <c r="AA473" s="421"/>
      <c r="AB473" s="421"/>
      <c r="AC473" s="421"/>
      <c r="AD473" s="421"/>
      <c r="AE473" s="421"/>
      <c r="AF473" s="421"/>
      <c r="AG473" s="421"/>
      <c r="AH473" s="421"/>
      <c r="AI473" s="421"/>
      <c r="AJ473" s="421"/>
      <c r="AK473" s="421"/>
      <c r="AL473" s="421"/>
      <c r="AM473" s="421"/>
    </row>
    <row r="474" spans="1:39">
      <c r="A474" s="421"/>
      <c r="B474" s="422"/>
      <c r="C474" s="421"/>
      <c r="D474" s="421"/>
      <c r="E474" s="421"/>
      <c r="F474" s="421"/>
      <c r="G474" s="421"/>
      <c r="H474" s="421"/>
      <c r="I474" s="421"/>
      <c r="J474" s="421"/>
      <c r="K474" s="421"/>
      <c r="L474" s="421"/>
      <c r="M474" s="421"/>
      <c r="N474" s="421"/>
      <c r="O474" s="421"/>
      <c r="P474" s="421"/>
      <c r="Q474" s="421"/>
      <c r="R474" s="421"/>
      <c r="S474" s="421"/>
      <c r="T474" s="421"/>
      <c r="U474" s="421"/>
      <c r="V474" s="421"/>
      <c r="W474" s="421"/>
      <c r="X474" s="421"/>
      <c r="Y474" s="421"/>
      <c r="Z474" s="421"/>
      <c r="AA474" s="421"/>
      <c r="AB474" s="421"/>
      <c r="AC474" s="421"/>
      <c r="AD474" s="421"/>
      <c r="AE474" s="421"/>
      <c r="AF474" s="421"/>
      <c r="AG474" s="421"/>
      <c r="AH474" s="421"/>
      <c r="AI474" s="421"/>
      <c r="AJ474" s="421"/>
      <c r="AK474" s="421"/>
      <c r="AL474" s="421"/>
      <c r="AM474" s="421"/>
    </row>
    <row r="475" spans="1:39">
      <c r="A475" s="421"/>
      <c r="B475" s="422"/>
      <c r="C475" s="421"/>
      <c r="D475" s="421"/>
      <c r="E475" s="421"/>
      <c r="F475" s="421"/>
      <c r="G475" s="421"/>
      <c r="H475" s="421"/>
      <c r="I475" s="421"/>
      <c r="J475" s="421"/>
      <c r="K475" s="421"/>
      <c r="L475" s="421"/>
      <c r="M475" s="421"/>
      <c r="N475" s="421"/>
      <c r="O475" s="421"/>
      <c r="P475" s="421"/>
      <c r="Q475" s="421"/>
      <c r="R475" s="421"/>
      <c r="S475" s="421"/>
      <c r="T475" s="421"/>
      <c r="U475" s="421"/>
      <c r="V475" s="421"/>
      <c r="W475" s="421"/>
      <c r="X475" s="421"/>
      <c r="Y475" s="421"/>
      <c r="Z475" s="421"/>
      <c r="AA475" s="421"/>
      <c r="AB475" s="421"/>
      <c r="AC475" s="421"/>
      <c r="AD475" s="421"/>
      <c r="AE475" s="421"/>
      <c r="AF475" s="421"/>
      <c r="AG475" s="421"/>
      <c r="AH475" s="421"/>
      <c r="AI475" s="421"/>
      <c r="AJ475" s="421"/>
      <c r="AK475" s="421"/>
      <c r="AL475" s="421"/>
      <c r="AM475" s="421"/>
    </row>
    <row r="476" spans="1:39">
      <c r="A476" s="421"/>
      <c r="B476" s="422"/>
      <c r="C476" s="421"/>
      <c r="D476" s="421"/>
      <c r="E476" s="421"/>
      <c r="F476" s="421"/>
      <c r="G476" s="421"/>
      <c r="H476" s="421"/>
      <c r="I476" s="421"/>
      <c r="J476" s="421"/>
      <c r="K476" s="421"/>
      <c r="L476" s="421"/>
      <c r="M476" s="421"/>
      <c r="N476" s="421"/>
      <c r="O476" s="421"/>
      <c r="P476" s="421"/>
      <c r="Q476" s="421"/>
      <c r="R476" s="421"/>
      <c r="S476" s="421"/>
      <c r="T476" s="421"/>
      <c r="U476" s="421"/>
      <c r="V476" s="421"/>
      <c r="W476" s="421"/>
      <c r="X476" s="421"/>
      <c r="Y476" s="421"/>
      <c r="Z476" s="421"/>
      <c r="AA476" s="421"/>
      <c r="AB476" s="421"/>
      <c r="AC476" s="421"/>
      <c r="AD476" s="421"/>
      <c r="AE476" s="421"/>
      <c r="AF476" s="421"/>
      <c r="AG476" s="421"/>
      <c r="AH476" s="421"/>
      <c r="AI476" s="421"/>
      <c r="AJ476" s="421"/>
      <c r="AK476" s="421"/>
      <c r="AL476" s="421"/>
      <c r="AM476" s="421"/>
    </row>
    <row r="477" spans="1:39">
      <c r="A477" s="421"/>
      <c r="B477" s="422"/>
      <c r="C477" s="421"/>
      <c r="D477" s="421"/>
      <c r="E477" s="421"/>
      <c r="F477" s="421"/>
      <c r="G477" s="421"/>
      <c r="H477" s="421"/>
      <c r="I477" s="421"/>
      <c r="J477" s="421"/>
      <c r="K477" s="421"/>
      <c r="L477" s="421"/>
      <c r="M477" s="421"/>
      <c r="N477" s="421"/>
      <c r="O477" s="421"/>
      <c r="P477" s="421"/>
      <c r="Q477" s="421"/>
      <c r="R477" s="421"/>
      <c r="S477" s="421"/>
      <c r="T477" s="421"/>
      <c r="U477" s="421"/>
      <c r="V477" s="421"/>
      <c r="W477" s="421"/>
      <c r="X477" s="421"/>
      <c r="Y477" s="421"/>
      <c r="Z477" s="421"/>
      <c r="AA477" s="421"/>
      <c r="AB477" s="421"/>
      <c r="AC477" s="421"/>
      <c r="AD477" s="421"/>
      <c r="AE477" s="421"/>
      <c r="AF477" s="421"/>
      <c r="AG477" s="421"/>
      <c r="AH477" s="421"/>
      <c r="AI477" s="421"/>
      <c r="AJ477" s="421"/>
      <c r="AK477" s="421"/>
      <c r="AL477" s="421"/>
      <c r="AM477" s="421"/>
    </row>
    <row r="478" spans="1:39">
      <c r="A478" s="421"/>
      <c r="B478" s="422"/>
      <c r="C478" s="421"/>
      <c r="D478" s="421"/>
      <c r="E478" s="421"/>
      <c r="F478" s="421"/>
      <c r="G478" s="421"/>
      <c r="H478" s="421"/>
      <c r="I478" s="421"/>
      <c r="J478" s="421"/>
      <c r="K478" s="421"/>
      <c r="L478" s="421"/>
      <c r="M478" s="421"/>
      <c r="N478" s="421"/>
      <c r="O478" s="421"/>
      <c r="P478" s="421"/>
      <c r="Q478" s="421"/>
      <c r="R478" s="421"/>
      <c r="S478" s="421"/>
      <c r="T478" s="421"/>
      <c r="U478" s="421"/>
      <c r="V478" s="421"/>
      <c r="W478" s="421"/>
      <c r="X478" s="421"/>
      <c r="Y478" s="421"/>
      <c r="Z478" s="421"/>
      <c r="AA478" s="421"/>
      <c r="AB478" s="421"/>
      <c r="AC478" s="421"/>
      <c r="AD478" s="421"/>
      <c r="AE478" s="421"/>
      <c r="AF478" s="421"/>
      <c r="AG478" s="421"/>
      <c r="AH478" s="421"/>
      <c r="AI478" s="421"/>
      <c r="AJ478" s="421"/>
      <c r="AK478" s="421"/>
      <c r="AL478" s="421"/>
      <c r="AM478" s="421"/>
    </row>
    <row r="479" spans="1:39">
      <c r="A479" s="421"/>
      <c r="B479" s="422"/>
      <c r="C479" s="421"/>
      <c r="D479" s="421"/>
      <c r="E479" s="421"/>
      <c r="F479" s="421"/>
      <c r="G479" s="421"/>
      <c r="H479" s="421"/>
      <c r="I479" s="421"/>
      <c r="J479" s="421"/>
      <c r="K479" s="421"/>
      <c r="L479" s="421"/>
      <c r="M479" s="421"/>
      <c r="N479" s="421"/>
      <c r="O479" s="421"/>
      <c r="P479" s="421"/>
      <c r="Q479" s="421"/>
      <c r="R479" s="421"/>
      <c r="S479" s="421"/>
      <c r="T479" s="421"/>
      <c r="U479" s="421"/>
      <c r="V479" s="421"/>
      <c r="W479" s="421"/>
      <c r="X479" s="421"/>
      <c r="Y479" s="421"/>
      <c r="Z479" s="421"/>
      <c r="AA479" s="421"/>
      <c r="AB479" s="421"/>
      <c r="AC479" s="421"/>
      <c r="AD479" s="421"/>
      <c r="AE479" s="421"/>
      <c r="AF479" s="421"/>
      <c r="AG479" s="421"/>
      <c r="AH479" s="421"/>
      <c r="AI479" s="421"/>
      <c r="AJ479" s="421"/>
      <c r="AK479" s="421"/>
      <c r="AL479" s="421"/>
      <c r="AM479" s="421"/>
    </row>
    <row r="480" spans="1:39">
      <c r="A480" s="421"/>
      <c r="B480" s="422"/>
      <c r="C480" s="421"/>
      <c r="D480" s="421"/>
      <c r="E480" s="421"/>
      <c r="F480" s="421"/>
      <c r="G480" s="421"/>
      <c r="H480" s="421"/>
      <c r="I480" s="421"/>
      <c r="J480" s="421"/>
      <c r="K480" s="421"/>
      <c r="L480" s="421"/>
      <c r="M480" s="421"/>
      <c r="N480" s="421"/>
      <c r="O480" s="421"/>
      <c r="P480" s="421"/>
      <c r="Q480" s="421"/>
      <c r="R480" s="421"/>
      <c r="S480" s="421"/>
      <c r="T480" s="421"/>
      <c r="U480" s="421"/>
      <c r="V480" s="421"/>
      <c r="W480" s="421"/>
      <c r="X480" s="421"/>
      <c r="Y480" s="421"/>
      <c r="Z480" s="421"/>
      <c r="AA480" s="421"/>
      <c r="AB480" s="421"/>
      <c r="AC480" s="421"/>
      <c r="AD480" s="421"/>
      <c r="AE480" s="421"/>
      <c r="AF480" s="421"/>
      <c r="AG480" s="421"/>
      <c r="AH480" s="421"/>
      <c r="AI480" s="421"/>
      <c r="AJ480" s="421"/>
      <c r="AK480" s="421"/>
      <c r="AL480" s="421"/>
      <c r="AM480" s="421"/>
    </row>
    <row r="481" spans="1:39">
      <c r="A481" s="421"/>
      <c r="B481" s="422"/>
      <c r="C481" s="421"/>
      <c r="D481" s="421"/>
      <c r="E481" s="421"/>
      <c r="F481" s="421"/>
      <c r="G481" s="421"/>
      <c r="H481" s="421"/>
      <c r="I481" s="421"/>
      <c r="J481" s="421"/>
      <c r="K481" s="421"/>
      <c r="L481" s="421"/>
      <c r="M481" s="421"/>
      <c r="N481" s="421"/>
      <c r="O481" s="421"/>
      <c r="P481" s="421"/>
      <c r="Q481" s="421"/>
      <c r="R481" s="421"/>
      <c r="S481" s="421"/>
      <c r="T481" s="421"/>
      <c r="U481" s="421"/>
      <c r="V481" s="421"/>
      <c r="W481" s="421"/>
      <c r="X481" s="421"/>
      <c r="Y481" s="421"/>
      <c r="Z481" s="421"/>
      <c r="AA481" s="421"/>
      <c r="AB481" s="421"/>
      <c r="AC481" s="421"/>
      <c r="AD481" s="421"/>
      <c r="AE481" s="421"/>
      <c r="AF481" s="421"/>
      <c r="AG481" s="421"/>
      <c r="AH481" s="421"/>
      <c r="AI481" s="421"/>
      <c r="AJ481" s="421"/>
      <c r="AK481" s="421"/>
      <c r="AL481" s="421"/>
      <c r="AM481" s="421"/>
    </row>
    <row r="482" spans="1:39">
      <c r="A482" s="421"/>
      <c r="B482" s="422"/>
      <c r="C482" s="421"/>
      <c r="D482" s="421"/>
      <c r="E482" s="421"/>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row>
    <row r="483" spans="1:39">
      <c r="A483" s="421"/>
      <c r="B483" s="422"/>
      <c r="C483" s="421"/>
      <c r="D483" s="421"/>
      <c r="E483" s="421"/>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row>
    <row r="484" spans="1:39">
      <c r="A484" s="421"/>
      <c r="B484" s="422"/>
      <c r="C484" s="421"/>
      <c r="D484" s="421"/>
      <c r="E484" s="421"/>
      <c r="F484" s="421"/>
      <c r="G484" s="421"/>
      <c r="H484" s="421"/>
      <c r="I484" s="421"/>
      <c r="J484" s="421"/>
      <c r="K484" s="421"/>
      <c r="L484" s="421"/>
      <c r="M484" s="421"/>
      <c r="N484" s="421"/>
      <c r="O484" s="421"/>
      <c r="P484" s="421"/>
      <c r="Q484" s="421"/>
      <c r="R484" s="421"/>
      <c r="S484" s="421"/>
      <c r="T484" s="421"/>
      <c r="U484" s="421"/>
      <c r="V484" s="421"/>
      <c r="W484" s="421"/>
      <c r="X484" s="421"/>
      <c r="Y484" s="421"/>
      <c r="Z484" s="421"/>
      <c r="AA484" s="421"/>
      <c r="AB484" s="421"/>
      <c r="AC484" s="421"/>
      <c r="AD484" s="421"/>
      <c r="AE484" s="421"/>
      <c r="AF484" s="421"/>
      <c r="AG484" s="421"/>
      <c r="AH484" s="421"/>
      <c r="AI484" s="421"/>
      <c r="AJ484" s="421"/>
      <c r="AK484" s="421"/>
      <c r="AL484" s="421"/>
      <c r="AM484" s="421"/>
    </row>
    <row r="485" spans="1:39">
      <c r="A485" s="421"/>
      <c r="B485" s="422"/>
      <c r="C485" s="421"/>
      <c r="D485" s="421"/>
      <c r="E485" s="421"/>
      <c r="F485" s="421"/>
      <c r="G485" s="421"/>
      <c r="H485" s="421"/>
      <c r="I485" s="421"/>
      <c r="J485" s="421"/>
      <c r="K485" s="421"/>
      <c r="L485" s="421"/>
      <c r="M485" s="421"/>
      <c r="N485" s="421"/>
      <c r="O485" s="421"/>
      <c r="P485" s="421"/>
      <c r="Q485" s="421"/>
      <c r="R485" s="421"/>
      <c r="S485" s="421"/>
      <c r="T485" s="421"/>
      <c r="U485" s="421"/>
      <c r="V485" s="421"/>
      <c r="W485" s="421"/>
      <c r="X485" s="421"/>
      <c r="Y485" s="421"/>
      <c r="Z485" s="421"/>
      <c r="AA485" s="421"/>
      <c r="AB485" s="421"/>
      <c r="AC485" s="421"/>
      <c r="AD485" s="421"/>
      <c r="AE485" s="421"/>
      <c r="AF485" s="421"/>
      <c r="AG485" s="421"/>
      <c r="AH485" s="421"/>
      <c r="AI485" s="421"/>
      <c r="AJ485" s="421"/>
      <c r="AK485" s="421"/>
      <c r="AL485" s="421"/>
      <c r="AM485" s="421"/>
    </row>
    <row r="486" spans="1:39">
      <c r="A486" s="421"/>
      <c r="B486" s="422"/>
      <c r="C486" s="421"/>
      <c r="D486" s="421"/>
      <c r="E486" s="421"/>
      <c r="F486" s="421"/>
      <c r="G486" s="421"/>
      <c r="H486" s="421"/>
      <c r="I486" s="421"/>
      <c r="J486" s="421"/>
      <c r="K486" s="421"/>
      <c r="L486" s="421"/>
      <c r="M486" s="421"/>
      <c r="N486" s="421"/>
      <c r="O486" s="421"/>
      <c r="P486" s="421"/>
      <c r="Q486" s="421"/>
      <c r="R486" s="421"/>
      <c r="S486" s="421"/>
      <c r="T486" s="421"/>
      <c r="U486" s="421"/>
      <c r="V486" s="421"/>
      <c r="W486" s="421"/>
      <c r="X486" s="421"/>
      <c r="Y486" s="421"/>
      <c r="Z486" s="421"/>
      <c r="AA486" s="421"/>
      <c r="AB486" s="421"/>
      <c r="AC486" s="421"/>
      <c r="AD486" s="421"/>
      <c r="AE486" s="421"/>
      <c r="AF486" s="421"/>
      <c r="AG486" s="421"/>
      <c r="AH486" s="421"/>
      <c r="AI486" s="421"/>
      <c r="AJ486" s="421"/>
      <c r="AK486" s="421"/>
      <c r="AL486" s="421"/>
      <c r="AM486" s="421"/>
    </row>
    <row r="487" spans="1:39">
      <c r="A487" s="421"/>
      <c r="B487" s="422"/>
      <c r="C487" s="421"/>
      <c r="D487" s="421"/>
      <c r="E487" s="421"/>
      <c r="F487" s="421"/>
      <c r="G487" s="421"/>
      <c r="H487" s="421"/>
      <c r="I487" s="421"/>
      <c r="J487" s="421"/>
      <c r="K487" s="421"/>
      <c r="L487" s="421"/>
      <c r="M487" s="421"/>
      <c r="N487" s="421"/>
      <c r="O487" s="421"/>
      <c r="P487" s="421"/>
      <c r="Q487" s="421"/>
      <c r="R487" s="421"/>
      <c r="S487" s="421"/>
      <c r="T487" s="421"/>
      <c r="U487" s="421"/>
      <c r="V487" s="421"/>
      <c r="W487" s="421"/>
      <c r="X487" s="421"/>
      <c r="Y487" s="421"/>
      <c r="Z487" s="421"/>
      <c r="AA487" s="421"/>
      <c r="AB487" s="421"/>
      <c r="AC487" s="421"/>
      <c r="AD487" s="421"/>
      <c r="AE487" s="421"/>
      <c r="AF487" s="421"/>
      <c r="AG487" s="421"/>
      <c r="AH487" s="421"/>
      <c r="AI487" s="421"/>
      <c r="AJ487" s="421"/>
      <c r="AK487" s="421"/>
      <c r="AL487" s="421"/>
      <c r="AM487" s="421"/>
    </row>
    <row r="488" spans="1:39">
      <c r="A488" s="421"/>
      <c r="B488" s="422"/>
      <c r="C488" s="421"/>
      <c r="D488" s="421"/>
      <c r="E488" s="421"/>
      <c r="F488" s="421"/>
      <c r="G488" s="421"/>
      <c r="H488" s="421"/>
      <c r="I488" s="421"/>
      <c r="J488" s="421"/>
      <c r="K488" s="421"/>
      <c r="L488" s="421"/>
      <c r="M488" s="421"/>
      <c r="N488" s="421"/>
      <c r="O488" s="421"/>
      <c r="P488" s="421"/>
      <c r="Q488" s="421"/>
      <c r="R488" s="421"/>
      <c r="S488" s="421"/>
      <c r="T488" s="421"/>
      <c r="U488" s="421"/>
      <c r="V488" s="421"/>
      <c r="W488" s="421"/>
      <c r="X488" s="421"/>
      <c r="Y488" s="421"/>
      <c r="Z488" s="421"/>
      <c r="AA488" s="421"/>
      <c r="AB488" s="421"/>
      <c r="AC488" s="421"/>
      <c r="AD488" s="421"/>
      <c r="AE488" s="421"/>
      <c r="AF488" s="421"/>
      <c r="AG488" s="421"/>
      <c r="AH488" s="421"/>
      <c r="AI488" s="421"/>
      <c r="AJ488" s="421"/>
      <c r="AK488" s="421"/>
      <c r="AL488" s="421"/>
      <c r="AM488" s="421"/>
    </row>
    <row r="489" spans="1:39">
      <c r="A489" s="421"/>
      <c r="B489" s="422"/>
      <c r="C489" s="421"/>
      <c r="D489" s="421"/>
      <c r="E489" s="421"/>
      <c r="F489" s="421"/>
      <c r="G489" s="421"/>
      <c r="H489" s="421"/>
      <c r="I489" s="421"/>
      <c r="J489" s="421"/>
      <c r="K489" s="421"/>
      <c r="L489" s="421"/>
      <c r="M489" s="421"/>
      <c r="N489" s="421"/>
      <c r="O489" s="421"/>
      <c r="P489" s="421"/>
      <c r="Q489" s="421"/>
      <c r="R489" s="421"/>
      <c r="S489" s="421"/>
      <c r="T489" s="421"/>
      <c r="U489" s="421"/>
      <c r="V489" s="421"/>
      <c r="W489" s="421"/>
      <c r="X489" s="421"/>
      <c r="Y489" s="421"/>
      <c r="Z489" s="421"/>
      <c r="AA489" s="421"/>
      <c r="AB489" s="421"/>
      <c r="AC489" s="421"/>
      <c r="AD489" s="421"/>
      <c r="AE489" s="421"/>
      <c r="AF489" s="421"/>
      <c r="AG489" s="421"/>
      <c r="AH489" s="421"/>
      <c r="AI489" s="421"/>
      <c r="AJ489" s="421"/>
      <c r="AK489" s="421"/>
      <c r="AL489" s="421"/>
      <c r="AM489" s="421"/>
    </row>
    <row r="490" spans="1:39">
      <c r="A490" s="421"/>
      <c r="B490" s="422"/>
      <c r="C490" s="421"/>
      <c r="D490" s="421"/>
      <c r="E490" s="421"/>
      <c r="F490" s="421"/>
      <c r="G490" s="421"/>
      <c r="H490" s="421"/>
      <c r="I490" s="421"/>
      <c r="J490" s="421"/>
      <c r="K490" s="421"/>
      <c r="L490" s="421"/>
      <c r="M490" s="421"/>
      <c r="N490" s="421"/>
      <c r="O490" s="421"/>
      <c r="P490" s="421"/>
      <c r="Q490" s="421"/>
      <c r="R490" s="421"/>
      <c r="S490" s="421"/>
      <c r="T490" s="421"/>
      <c r="U490" s="421"/>
      <c r="V490" s="421"/>
      <c r="W490" s="421"/>
      <c r="X490" s="421"/>
      <c r="Y490" s="421"/>
      <c r="Z490" s="421"/>
      <c r="AA490" s="421"/>
      <c r="AB490" s="421"/>
      <c r="AC490" s="421"/>
      <c r="AD490" s="421"/>
      <c r="AE490" s="421"/>
      <c r="AF490" s="421"/>
      <c r="AG490" s="421"/>
      <c r="AH490" s="421"/>
      <c r="AI490" s="421"/>
      <c r="AJ490" s="421"/>
      <c r="AK490" s="421"/>
      <c r="AL490" s="421"/>
      <c r="AM490" s="421"/>
    </row>
    <row r="491" spans="1:39">
      <c r="A491" s="421"/>
      <c r="B491" s="422"/>
      <c r="C491" s="421"/>
      <c r="D491" s="421"/>
      <c r="E491" s="421"/>
      <c r="F491" s="421"/>
      <c r="G491" s="421"/>
      <c r="H491" s="421"/>
      <c r="I491" s="421"/>
      <c r="J491" s="421"/>
      <c r="K491" s="421"/>
      <c r="L491" s="421"/>
      <c r="M491" s="421"/>
      <c r="N491" s="421"/>
      <c r="O491" s="421"/>
      <c r="P491" s="421"/>
      <c r="Q491" s="421"/>
      <c r="R491" s="421"/>
      <c r="S491" s="421"/>
      <c r="T491" s="421"/>
      <c r="U491" s="421"/>
      <c r="V491" s="421"/>
      <c r="W491" s="421"/>
      <c r="X491" s="421"/>
      <c r="Y491" s="421"/>
      <c r="Z491" s="421"/>
      <c r="AA491" s="421"/>
      <c r="AB491" s="421"/>
      <c r="AC491" s="421"/>
      <c r="AD491" s="421"/>
      <c r="AE491" s="421"/>
      <c r="AF491" s="421"/>
      <c r="AG491" s="421"/>
      <c r="AH491" s="421"/>
      <c r="AI491" s="421"/>
      <c r="AJ491" s="421"/>
      <c r="AK491" s="421"/>
      <c r="AL491" s="421"/>
      <c r="AM491" s="421"/>
    </row>
    <row r="492" spans="1:39">
      <c r="A492" s="421"/>
      <c r="B492" s="422"/>
      <c r="C492" s="421"/>
      <c r="D492" s="421"/>
      <c r="E492" s="421"/>
      <c r="F492" s="421"/>
      <c r="G492" s="421"/>
      <c r="H492" s="421"/>
      <c r="I492" s="421"/>
      <c r="J492" s="421"/>
      <c r="K492" s="421"/>
      <c r="L492" s="421"/>
      <c r="M492" s="421"/>
      <c r="N492" s="421"/>
      <c r="O492" s="421"/>
      <c r="P492" s="421"/>
      <c r="Q492" s="421"/>
      <c r="R492" s="421"/>
      <c r="S492" s="421"/>
      <c r="T492" s="421"/>
      <c r="U492" s="421"/>
      <c r="V492" s="421"/>
      <c r="W492" s="421"/>
      <c r="X492" s="421"/>
      <c r="Y492" s="421"/>
      <c r="Z492" s="421"/>
      <c r="AA492" s="421"/>
      <c r="AB492" s="421"/>
      <c r="AC492" s="421"/>
      <c r="AD492" s="421"/>
      <c r="AE492" s="421"/>
      <c r="AF492" s="421"/>
      <c r="AG492" s="421"/>
      <c r="AH492" s="421"/>
      <c r="AI492" s="421"/>
      <c r="AJ492" s="421"/>
      <c r="AK492" s="421"/>
      <c r="AL492" s="421"/>
      <c r="AM492" s="421"/>
    </row>
    <row r="493" spans="1:39">
      <c r="A493" s="421"/>
      <c r="B493" s="422"/>
      <c r="C493" s="421"/>
      <c r="D493" s="421"/>
      <c r="E493" s="421"/>
      <c r="F493" s="421"/>
      <c r="G493" s="421"/>
      <c r="H493" s="421"/>
      <c r="I493" s="421"/>
      <c r="J493" s="421"/>
      <c r="K493" s="421"/>
      <c r="L493" s="421"/>
      <c r="M493" s="421"/>
      <c r="N493" s="421"/>
      <c r="O493" s="421"/>
      <c r="P493" s="421"/>
      <c r="Q493" s="421"/>
      <c r="R493" s="421"/>
      <c r="S493" s="421"/>
      <c r="T493" s="421"/>
      <c r="U493" s="421"/>
      <c r="V493" s="421"/>
      <c r="W493" s="421"/>
      <c r="X493" s="421"/>
      <c r="Y493" s="421"/>
      <c r="Z493" s="421"/>
      <c r="AA493" s="421"/>
      <c r="AB493" s="421"/>
      <c r="AC493" s="421"/>
      <c r="AD493" s="421"/>
      <c r="AE493" s="421"/>
      <c r="AF493" s="421"/>
      <c r="AG493" s="421"/>
      <c r="AH493" s="421"/>
      <c r="AI493" s="421"/>
      <c r="AJ493" s="421"/>
      <c r="AK493" s="421"/>
      <c r="AL493" s="421"/>
      <c r="AM493" s="421"/>
    </row>
    <row r="494" spans="1:39">
      <c r="A494" s="421"/>
      <c r="B494" s="422"/>
      <c r="C494" s="421"/>
      <c r="D494" s="421"/>
      <c r="E494" s="421"/>
      <c r="F494" s="421"/>
      <c r="G494" s="421"/>
      <c r="H494" s="421"/>
      <c r="I494" s="421"/>
      <c r="J494" s="421"/>
      <c r="K494" s="421"/>
      <c r="L494" s="421"/>
      <c r="M494" s="421"/>
      <c r="N494" s="421"/>
      <c r="O494" s="421"/>
      <c r="P494" s="421"/>
      <c r="Q494" s="421"/>
      <c r="R494" s="421"/>
      <c r="S494" s="421"/>
      <c r="T494" s="421"/>
      <c r="U494" s="421"/>
      <c r="V494" s="421"/>
      <c r="W494" s="421"/>
      <c r="X494" s="421"/>
      <c r="Y494" s="421"/>
      <c r="Z494" s="421"/>
      <c r="AA494" s="421"/>
      <c r="AB494" s="421"/>
      <c r="AC494" s="421"/>
      <c r="AD494" s="421"/>
      <c r="AE494" s="421"/>
      <c r="AF494" s="421"/>
      <c r="AG494" s="421"/>
      <c r="AH494" s="421"/>
      <c r="AI494" s="421"/>
      <c r="AJ494" s="421"/>
      <c r="AK494" s="421"/>
      <c r="AL494" s="421"/>
      <c r="AM494" s="421"/>
    </row>
    <row r="495" spans="1:39">
      <c r="A495" s="421"/>
      <c r="B495" s="422"/>
      <c r="C495" s="421"/>
      <c r="D495" s="421"/>
      <c r="E495" s="421"/>
      <c r="F495" s="421"/>
      <c r="G495" s="421"/>
      <c r="H495" s="421"/>
      <c r="I495" s="421"/>
      <c r="J495" s="421"/>
      <c r="K495" s="421"/>
      <c r="L495" s="421"/>
      <c r="M495" s="421"/>
      <c r="N495" s="421"/>
      <c r="O495" s="421"/>
      <c r="P495" s="421"/>
      <c r="Q495" s="421"/>
      <c r="R495" s="421"/>
      <c r="S495" s="421"/>
      <c r="T495" s="421"/>
      <c r="U495" s="421"/>
      <c r="V495" s="421"/>
      <c r="W495" s="421"/>
      <c r="X495" s="421"/>
      <c r="Y495" s="421"/>
      <c r="Z495" s="421"/>
      <c r="AA495" s="421"/>
      <c r="AB495" s="421"/>
      <c r="AC495" s="421"/>
      <c r="AD495" s="421"/>
      <c r="AE495" s="421"/>
      <c r="AF495" s="421"/>
      <c r="AG495" s="421"/>
      <c r="AH495" s="421"/>
      <c r="AI495" s="421"/>
      <c r="AJ495" s="421"/>
      <c r="AK495" s="421"/>
      <c r="AL495" s="421"/>
      <c r="AM495" s="421"/>
    </row>
    <row r="496" spans="1:39">
      <c r="A496" s="421"/>
      <c r="B496" s="422"/>
      <c r="C496" s="421"/>
      <c r="D496" s="421"/>
      <c r="E496" s="421"/>
      <c r="F496" s="421"/>
      <c r="G496" s="421"/>
      <c r="H496" s="421"/>
      <c r="I496" s="421"/>
      <c r="J496" s="421"/>
      <c r="K496" s="421"/>
      <c r="L496" s="421"/>
      <c r="M496" s="421"/>
      <c r="N496" s="421"/>
      <c r="O496" s="421"/>
      <c r="P496" s="421"/>
      <c r="Q496" s="421"/>
      <c r="R496" s="421"/>
      <c r="S496" s="421"/>
      <c r="T496" s="421"/>
      <c r="U496" s="421"/>
      <c r="V496" s="421"/>
      <c r="W496" s="421"/>
      <c r="X496" s="421"/>
      <c r="Y496" s="421"/>
      <c r="Z496" s="421"/>
      <c r="AA496" s="421"/>
      <c r="AB496" s="421"/>
      <c r="AC496" s="421"/>
      <c r="AD496" s="421"/>
      <c r="AE496" s="421"/>
      <c r="AF496" s="421"/>
      <c r="AG496" s="421"/>
      <c r="AH496" s="421"/>
      <c r="AI496" s="421"/>
      <c r="AJ496" s="421"/>
      <c r="AK496" s="421"/>
      <c r="AL496" s="421"/>
      <c r="AM496" s="421"/>
    </row>
    <row r="497" spans="1:39">
      <c r="A497" s="421"/>
      <c r="B497" s="422"/>
      <c r="C497" s="421"/>
      <c r="D497" s="421"/>
      <c r="E497" s="421"/>
      <c r="F497" s="421"/>
      <c r="G497" s="421"/>
      <c r="H497" s="421"/>
      <c r="I497" s="421"/>
      <c r="J497" s="421"/>
      <c r="K497" s="421"/>
      <c r="L497" s="421"/>
      <c r="M497" s="421"/>
      <c r="N497" s="421"/>
      <c r="O497" s="421"/>
      <c r="P497" s="421"/>
      <c r="Q497" s="421"/>
      <c r="R497" s="421"/>
      <c r="S497" s="421"/>
      <c r="T497" s="421"/>
      <c r="U497" s="421"/>
      <c r="V497" s="421"/>
      <c r="W497" s="421"/>
      <c r="X497" s="421"/>
      <c r="Y497" s="421"/>
      <c r="Z497" s="421"/>
      <c r="AA497" s="421"/>
      <c r="AB497" s="421"/>
      <c r="AC497" s="421"/>
      <c r="AD497" s="421"/>
      <c r="AE497" s="421"/>
      <c r="AF497" s="421"/>
      <c r="AG497" s="421"/>
      <c r="AH497" s="421"/>
      <c r="AI497" s="421"/>
      <c r="AJ497" s="421"/>
      <c r="AK497" s="421"/>
      <c r="AL497" s="421"/>
      <c r="AM497" s="421"/>
    </row>
    <row r="498" spans="1:39">
      <c r="A498" s="421"/>
      <c r="B498" s="422"/>
      <c r="C498" s="421"/>
      <c r="D498" s="421"/>
      <c r="E498" s="421"/>
      <c r="F498" s="421"/>
      <c r="G498" s="421"/>
      <c r="H498" s="421"/>
      <c r="I498" s="421"/>
      <c r="J498" s="421"/>
      <c r="K498" s="421"/>
      <c r="L498" s="421"/>
      <c r="M498" s="421"/>
      <c r="N498" s="421"/>
      <c r="O498" s="421"/>
      <c r="P498" s="421"/>
      <c r="Q498" s="421"/>
      <c r="R498" s="421"/>
      <c r="S498" s="421"/>
      <c r="T498" s="421"/>
      <c r="U498" s="421"/>
      <c r="V498" s="421"/>
      <c r="W498" s="421"/>
      <c r="X498" s="421"/>
      <c r="Y498" s="421"/>
      <c r="Z498" s="421"/>
      <c r="AA498" s="421"/>
      <c r="AB498" s="421"/>
      <c r="AC498" s="421"/>
      <c r="AD498" s="421"/>
      <c r="AE498" s="421"/>
      <c r="AF498" s="421"/>
      <c r="AG498" s="421"/>
      <c r="AH498" s="421"/>
      <c r="AI498" s="421"/>
      <c r="AJ498" s="421"/>
      <c r="AK498" s="421"/>
      <c r="AL498" s="421"/>
      <c r="AM498" s="421"/>
    </row>
    <row r="499" spans="1:39">
      <c r="A499" s="421"/>
      <c r="B499" s="422"/>
      <c r="C499" s="421"/>
      <c r="D499" s="421"/>
      <c r="E499" s="421"/>
      <c r="F499" s="421"/>
      <c r="G499" s="421"/>
      <c r="H499" s="421"/>
      <c r="I499" s="421"/>
      <c r="J499" s="421"/>
      <c r="K499" s="421"/>
      <c r="L499" s="421"/>
      <c r="M499" s="421"/>
      <c r="N499" s="421"/>
      <c r="O499" s="421"/>
      <c r="P499" s="421"/>
      <c r="Q499" s="421"/>
      <c r="R499" s="421"/>
      <c r="S499" s="421"/>
      <c r="T499" s="421"/>
      <c r="U499" s="421"/>
      <c r="V499" s="421"/>
      <c r="W499" s="421"/>
      <c r="X499" s="421"/>
      <c r="Y499" s="421"/>
      <c r="Z499" s="421"/>
      <c r="AA499" s="421"/>
      <c r="AB499" s="421"/>
      <c r="AC499" s="421"/>
      <c r="AD499" s="421"/>
      <c r="AE499" s="421"/>
      <c r="AF499" s="421"/>
      <c r="AG499" s="421"/>
      <c r="AH499" s="421"/>
      <c r="AI499" s="421"/>
      <c r="AJ499" s="421"/>
      <c r="AK499" s="421"/>
      <c r="AL499" s="421"/>
      <c r="AM499" s="421"/>
    </row>
    <row r="500" spans="1:39">
      <c r="A500" s="421"/>
      <c r="B500" s="422"/>
      <c r="C500" s="421"/>
      <c r="D500" s="421"/>
      <c r="E500" s="421"/>
      <c r="F500" s="421"/>
      <c r="G500" s="421"/>
      <c r="H500" s="421"/>
      <c r="I500" s="421"/>
      <c r="J500" s="421"/>
      <c r="K500" s="421"/>
      <c r="L500" s="421"/>
      <c r="M500" s="421"/>
      <c r="N500" s="421"/>
      <c r="O500" s="421"/>
      <c r="P500" s="421"/>
      <c r="Q500" s="421"/>
      <c r="R500" s="421"/>
      <c r="S500" s="421"/>
      <c r="T500" s="421"/>
      <c r="U500" s="421"/>
      <c r="V500" s="421"/>
      <c r="W500" s="421"/>
      <c r="X500" s="421"/>
      <c r="Y500" s="421"/>
      <c r="Z500" s="421"/>
      <c r="AA500" s="421"/>
      <c r="AB500" s="421"/>
      <c r="AC500" s="421"/>
      <c r="AD500" s="421"/>
      <c r="AE500" s="421"/>
      <c r="AF500" s="421"/>
      <c r="AG500" s="421"/>
      <c r="AH500" s="421"/>
      <c r="AI500" s="421"/>
      <c r="AJ500" s="421"/>
      <c r="AK500" s="421"/>
      <c r="AL500" s="421"/>
      <c r="AM500" s="421"/>
    </row>
    <row r="501" spans="1:39">
      <c r="A501" s="421"/>
      <c r="B501" s="422"/>
      <c r="C501" s="421"/>
      <c r="D501" s="421"/>
      <c r="E501" s="421"/>
      <c r="F501" s="421"/>
      <c r="G501" s="421"/>
      <c r="H501" s="421"/>
      <c r="I501" s="421"/>
      <c r="J501" s="421"/>
      <c r="K501" s="421"/>
      <c r="L501" s="421"/>
      <c r="M501" s="421"/>
      <c r="N501" s="421"/>
      <c r="O501" s="421"/>
      <c r="P501" s="421"/>
      <c r="Q501" s="421"/>
      <c r="R501" s="421"/>
      <c r="S501" s="421"/>
      <c r="T501" s="421"/>
      <c r="U501" s="421"/>
      <c r="V501" s="421"/>
      <c r="W501" s="421"/>
      <c r="X501" s="421"/>
      <c r="Y501" s="421"/>
      <c r="Z501" s="421"/>
      <c r="AA501" s="421"/>
      <c r="AB501" s="421"/>
      <c r="AC501" s="421"/>
      <c r="AD501" s="421"/>
      <c r="AE501" s="421"/>
      <c r="AF501" s="421"/>
      <c r="AG501" s="421"/>
      <c r="AH501" s="421"/>
      <c r="AI501" s="421"/>
      <c r="AJ501" s="421"/>
      <c r="AK501" s="421"/>
      <c r="AL501" s="421"/>
      <c r="AM501" s="421"/>
    </row>
    <row r="502" spans="1:39">
      <c r="A502" s="421"/>
      <c r="B502" s="422"/>
      <c r="C502" s="421"/>
      <c r="D502" s="421"/>
      <c r="E502" s="421"/>
      <c r="F502" s="421"/>
      <c r="G502" s="421"/>
      <c r="H502" s="421"/>
      <c r="I502" s="421"/>
      <c r="J502" s="421"/>
      <c r="K502" s="421"/>
      <c r="L502" s="421"/>
      <c r="M502" s="421"/>
      <c r="N502" s="421"/>
      <c r="O502" s="421"/>
      <c r="P502" s="421"/>
      <c r="Q502" s="421"/>
      <c r="R502" s="421"/>
      <c r="S502" s="421"/>
      <c r="T502" s="421"/>
      <c r="U502" s="421"/>
      <c r="V502" s="421"/>
      <c r="W502" s="421"/>
      <c r="X502" s="421"/>
      <c r="Y502" s="421"/>
      <c r="Z502" s="421"/>
      <c r="AA502" s="421"/>
      <c r="AB502" s="421"/>
      <c r="AC502" s="421"/>
      <c r="AD502" s="421"/>
      <c r="AE502" s="421"/>
      <c r="AF502" s="421"/>
      <c r="AG502" s="421"/>
      <c r="AH502" s="421"/>
      <c r="AI502" s="421"/>
      <c r="AJ502" s="421"/>
      <c r="AK502" s="421"/>
      <c r="AL502" s="421"/>
      <c r="AM502" s="421"/>
    </row>
    <row r="503" spans="1:39">
      <c r="A503" s="421"/>
      <c r="B503" s="422"/>
      <c r="C503" s="421"/>
      <c r="D503" s="421"/>
      <c r="E503" s="421"/>
      <c r="F503" s="421"/>
      <c r="G503" s="421"/>
      <c r="H503" s="421"/>
      <c r="I503" s="421"/>
      <c r="J503" s="421"/>
      <c r="K503" s="421"/>
      <c r="L503" s="421"/>
      <c r="M503" s="421"/>
      <c r="N503" s="421"/>
      <c r="O503" s="421"/>
      <c r="P503" s="421"/>
      <c r="Q503" s="421"/>
      <c r="R503" s="421"/>
      <c r="S503" s="421"/>
      <c r="T503" s="421"/>
      <c r="U503" s="421"/>
      <c r="V503" s="421"/>
      <c r="W503" s="421"/>
      <c r="X503" s="421"/>
      <c r="Y503" s="421"/>
      <c r="Z503" s="421"/>
      <c r="AA503" s="421"/>
      <c r="AB503" s="421"/>
      <c r="AC503" s="421"/>
      <c r="AD503" s="421"/>
      <c r="AE503" s="421"/>
      <c r="AF503" s="421"/>
      <c r="AG503" s="421"/>
      <c r="AH503" s="421"/>
      <c r="AI503" s="421"/>
      <c r="AJ503" s="421"/>
      <c r="AK503" s="421"/>
      <c r="AL503" s="421"/>
      <c r="AM503" s="421"/>
    </row>
    <row r="504" spans="1:39">
      <c r="A504" s="421"/>
      <c r="B504" s="422"/>
      <c r="C504" s="421"/>
      <c r="D504" s="421"/>
      <c r="E504" s="421"/>
      <c r="F504" s="421"/>
      <c r="G504" s="421"/>
      <c r="H504" s="421"/>
      <c r="I504" s="421"/>
      <c r="J504" s="421"/>
      <c r="K504" s="421"/>
      <c r="L504" s="421"/>
      <c r="M504" s="421"/>
      <c r="N504" s="421"/>
      <c r="O504" s="421"/>
      <c r="P504" s="421"/>
      <c r="Q504" s="421"/>
      <c r="R504" s="421"/>
      <c r="S504" s="421"/>
      <c r="T504" s="421"/>
      <c r="U504" s="421"/>
      <c r="V504" s="421"/>
      <c r="W504" s="421"/>
      <c r="X504" s="421"/>
      <c r="Y504" s="421"/>
      <c r="Z504" s="421"/>
      <c r="AA504" s="421"/>
      <c r="AB504" s="421"/>
      <c r="AC504" s="421"/>
      <c r="AD504" s="421"/>
      <c r="AE504" s="421"/>
      <c r="AF504" s="421"/>
      <c r="AG504" s="421"/>
      <c r="AH504" s="421"/>
      <c r="AI504" s="421"/>
      <c r="AJ504" s="421"/>
      <c r="AK504" s="421"/>
      <c r="AL504" s="421"/>
      <c r="AM504" s="421"/>
    </row>
    <row r="505" spans="1:39">
      <c r="A505" s="421"/>
      <c r="B505" s="422"/>
      <c r="C505" s="421"/>
      <c r="D505" s="421"/>
      <c r="E505" s="421"/>
      <c r="F505" s="421"/>
      <c r="G505" s="421"/>
      <c r="H505" s="421"/>
      <c r="I505" s="421"/>
      <c r="J505" s="421"/>
      <c r="K505" s="421"/>
      <c r="L505" s="421"/>
      <c r="M505" s="421"/>
      <c r="N505" s="421"/>
      <c r="O505" s="421"/>
      <c r="P505" s="421"/>
      <c r="Q505" s="421"/>
      <c r="R505" s="421"/>
      <c r="S505" s="421"/>
      <c r="T505" s="421"/>
      <c r="U505" s="421"/>
      <c r="V505" s="421"/>
      <c r="W505" s="421"/>
      <c r="X505" s="421"/>
      <c r="Y505" s="421"/>
      <c r="Z505" s="421"/>
      <c r="AA505" s="421"/>
      <c r="AB505" s="421"/>
      <c r="AC505" s="421"/>
      <c r="AD505" s="421"/>
      <c r="AE505" s="421"/>
      <c r="AF505" s="421"/>
      <c r="AG505" s="421"/>
      <c r="AH505" s="421"/>
      <c r="AI505" s="421"/>
      <c r="AJ505" s="421"/>
      <c r="AK505" s="421"/>
      <c r="AL505" s="421"/>
      <c r="AM505" s="421"/>
    </row>
    <row r="506" spans="1:39">
      <c r="A506" s="421"/>
      <c r="B506" s="422"/>
      <c r="C506" s="421"/>
      <c r="D506" s="421"/>
      <c r="E506" s="421"/>
      <c r="F506" s="421"/>
      <c r="G506" s="421"/>
      <c r="H506" s="421"/>
      <c r="I506" s="421"/>
      <c r="J506" s="421"/>
      <c r="K506" s="421"/>
      <c r="L506" s="421"/>
      <c r="M506" s="421"/>
      <c r="N506" s="421"/>
      <c r="O506" s="421"/>
      <c r="P506" s="421"/>
      <c r="Q506" s="421"/>
      <c r="R506" s="421"/>
      <c r="S506" s="421"/>
      <c r="T506" s="421"/>
      <c r="U506" s="421"/>
      <c r="V506" s="421"/>
      <c r="W506" s="421"/>
      <c r="X506" s="421"/>
      <c r="Y506" s="421"/>
      <c r="Z506" s="421"/>
      <c r="AA506" s="421"/>
      <c r="AB506" s="421"/>
      <c r="AC506" s="421"/>
      <c r="AD506" s="421"/>
      <c r="AE506" s="421"/>
      <c r="AF506" s="421"/>
      <c r="AG506" s="421"/>
      <c r="AH506" s="421"/>
      <c r="AI506" s="421"/>
      <c r="AJ506" s="421"/>
      <c r="AK506" s="421"/>
      <c r="AL506" s="421"/>
      <c r="AM506" s="421"/>
    </row>
    <row r="507" spans="1:39">
      <c r="A507" s="421"/>
      <c r="B507" s="422"/>
      <c r="C507" s="421"/>
      <c r="D507" s="421"/>
      <c r="E507" s="421"/>
      <c r="F507" s="421"/>
      <c r="G507" s="421"/>
      <c r="H507" s="421"/>
      <c r="I507" s="421"/>
      <c r="J507" s="421"/>
      <c r="K507" s="421"/>
      <c r="L507" s="421"/>
      <c r="M507" s="421"/>
      <c r="N507" s="421"/>
      <c r="O507" s="421"/>
      <c r="P507" s="421"/>
      <c r="Q507" s="421"/>
      <c r="R507" s="421"/>
      <c r="S507" s="421"/>
      <c r="T507" s="421"/>
      <c r="U507" s="421"/>
      <c r="V507" s="421"/>
      <c r="W507" s="421"/>
      <c r="X507" s="421"/>
      <c r="Y507" s="421"/>
      <c r="Z507" s="421"/>
      <c r="AA507" s="421"/>
      <c r="AB507" s="421"/>
      <c r="AC507" s="421"/>
      <c r="AD507" s="421"/>
      <c r="AE507" s="421"/>
      <c r="AF507" s="421"/>
      <c r="AG507" s="421"/>
      <c r="AH507" s="421"/>
      <c r="AI507" s="421"/>
      <c r="AJ507" s="421"/>
      <c r="AK507" s="421"/>
      <c r="AL507" s="421"/>
      <c r="AM507" s="421"/>
    </row>
    <row r="508" spans="1:39">
      <c r="A508" s="421"/>
      <c r="B508" s="422"/>
      <c r="C508" s="421"/>
      <c r="D508" s="421"/>
      <c r="E508" s="421"/>
      <c r="F508" s="421"/>
      <c r="G508" s="421"/>
      <c r="H508" s="421"/>
      <c r="I508" s="421"/>
      <c r="J508" s="421"/>
      <c r="K508" s="421"/>
      <c r="L508" s="421"/>
      <c r="M508" s="421"/>
      <c r="N508" s="421"/>
      <c r="O508" s="421"/>
      <c r="P508" s="421"/>
      <c r="Q508" s="421"/>
      <c r="R508" s="421"/>
      <c r="S508" s="421"/>
      <c r="T508" s="421"/>
      <c r="U508" s="421"/>
      <c r="V508" s="421"/>
      <c r="W508" s="421"/>
      <c r="X508" s="421"/>
      <c r="Y508" s="421"/>
      <c r="Z508" s="421"/>
      <c r="AA508" s="421"/>
      <c r="AB508" s="421"/>
      <c r="AC508" s="421"/>
      <c r="AD508" s="421"/>
      <c r="AE508" s="421"/>
      <c r="AF508" s="421"/>
      <c r="AG508" s="421"/>
      <c r="AH508" s="421"/>
      <c r="AI508" s="421"/>
      <c r="AJ508" s="421"/>
      <c r="AK508" s="421"/>
      <c r="AL508" s="421"/>
      <c r="AM508" s="421"/>
    </row>
    <row r="509" spans="1:39">
      <c r="A509" s="421"/>
      <c r="B509" s="422"/>
      <c r="C509" s="421"/>
      <c r="D509" s="421"/>
      <c r="E509" s="421"/>
      <c r="F509" s="421"/>
      <c r="G509" s="421"/>
      <c r="H509" s="421"/>
      <c r="I509" s="421"/>
      <c r="J509" s="421"/>
      <c r="K509" s="421"/>
      <c r="L509" s="421"/>
      <c r="M509" s="421"/>
      <c r="N509" s="421"/>
      <c r="O509" s="421"/>
      <c r="P509" s="421"/>
      <c r="Q509" s="421"/>
      <c r="R509" s="421"/>
      <c r="S509" s="421"/>
      <c r="T509" s="421"/>
      <c r="U509" s="421"/>
      <c r="V509" s="421"/>
      <c r="W509" s="421"/>
      <c r="X509" s="421"/>
      <c r="Y509" s="421"/>
      <c r="Z509" s="421"/>
      <c r="AA509" s="421"/>
      <c r="AB509" s="421"/>
      <c r="AC509" s="421"/>
      <c r="AD509" s="421"/>
      <c r="AE509" s="421"/>
      <c r="AF509" s="421"/>
      <c r="AG509" s="421"/>
      <c r="AH509" s="421"/>
      <c r="AI509" s="421"/>
      <c r="AJ509" s="421"/>
      <c r="AK509" s="421"/>
      <c r="AL509" s="421"/>
      <c r="AM509" s="421"/>
    </row>
    <row r="510" spans="1:39">
      <c r="A510" s="421"/>
      <c r="B510" s="422"/>
      <c r="C510" s="421"/>
      <c r="D510" s="421"/>
      <c r="E510" s="421"/>
      <c r="F510" s="421"/>
      <c r="G510" s="421"/>
      <c r="H510" s="421"/>
      <c r="I510" s="421"/>
      <c r="J510" s="421"/>
      <c r="K510" s="421"/>
      <c r="L510" s="421"/>
      <c r="M510" s="421"/>
      <c r="N510" s="421"/>
      <c r="O510" s="421"/>
      <c r="P510" s="421"/>
      <c r="Q510" s="421"/>
      <c r="R510" s="421"/>
      <c r="S510" s="421"/>
      <c r="T510" s="421"/>
      <c r="U510" s="421"/>
      <c r="V510" s="421"/>
      <c r="W510" s="421"/>
      <c r="X510" s="421"/>
      <c r="Y510" s="421"/>
      <c r="Z510" s="421"/>
      <c r="AA510" s="421"/>
      <c r="AB510" s="421"/>
      <c r="AC510" s="421"/>
      <c r="AD510" s="421"/>
      <c r="AE510" s="421"/>
      <c r="AF510" s="421"/>
      <c r="AG510" s="421"/>
      <c r="AH510" s="421"/>
      <c r="AI510" s="421"/>
      <c r="AJ510" s="421"/>
      <c r="AK510" s="421"/>
      <c r="AL510" s="421"/>
      <c r="AM510" s="421"/>
    </row>
  </sheetData>
  <autoFilter ref="A2:K381" xr:uid="{82140A58-BC9C-4D26-B1C5-71499E8D56C3}"/>
  <mergeCells count="7">
    <mergeCell ref="I241:K241"/>
    <mergeCell ref="I242:K242"/>
    <mergeCell ref="I287:K287"/>
    <mergeCell ref="I260:K260"/>
    <mergeCell ref="I261:K261"/>
    <mergeCell ref="I263:K263"/>
    <mergeCell ref="I264:K264"/>
  </mergeCells>
  <phoneticPr fontId="3"/>
  <pageMargins left="0.7" right="0.7" top="0.75" bottom="0.75" header="0.3" footer="0.3"/>
  <pageSetup paperSize="9" scale="48" fitToHeight="0"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3EDD8-1B32-4547-8EC2-26FE9223F9F8}">
  <sheetPr>
    <tabColor theme="7" tint="0.79998168889431442"/>
    <pageSetUpPr fitToPage="1"/>
  </sheetPr>
  <dimension ref="B1:BD329"/>
  <sheetViews>
    <sheetView showGridLines="0" showZeros="0" tabSelected="1" view="pageBreakPreview" zoomScale="90" zoomScaleNormal="100" zoomScaleSheetLayoutView="90" workbookViewId="0">
      <selection activeCell="AO4" sqref="AO4"/>
    </sheetView>
  </sheetViews>
  <sheetFormatPr defaultColWidth="3.09765625" defaultRowHeight="18.75" customHeight="1"/>
  <cols>
    <col min="1" max="1" width="3.09765625" style="7"/>
    <col min="2" max="2" width="3.09765625" style="7" customWidth="1"/>
    <col min="3" max="34" width="3.09765625" style="7"/>
    <col min="35" max="35" width="3.09765625" style="7" customWidth="1"/>
    <col min="36" max="36" width="3.09765625" style="7"/>
    <col min="37" max="37" width="0.69921875" style="7" customWidth="1"/>
    <col min="38" max="38" width="16" style="7" customWidth="1"/>
    <col min="39" max="39" width="5.5" style="7" customWidth="1"/>
    <col min="40" max="53" width="3.09765625" style="7"/>
    <col min="54" max="54" width="3.09765625" style="7" hidden="1" customWidth="1"/>
    <col min="55" max="16384" width="3.09765625" style="7"/>
  </cols>
  <sheetData>
    <row r="1" spans="2:55" ht="18.75" customHeight="1">
      <c r="BB1" s="7">
        <v>1</v>
      </c>
    </row>
    <row r="2" spans="2:55" ht="27.75" customHeight="1">
      <c r="C2" s="403" t="s">
        <v>1751</v>
      </c>
      <c r="D2" s="403" t="s">
        <v>1750</v>
      </c>
      <c r="V2" s="20"/>
      <c r="W2" s="20"/>
      <c r="X2" s="20"/>
      <c r="Y2" s="20"/>
      <c r="Z2" s="20"/>
      <c r="AA2" s="20"/>
      <c r="AB2" s="463">
        <v>45748</v>
      </c>
      <c r="AC2" s="463"/>
      <c r="AD2" s="463"/>
      <c r="AE2" s="463"/>
      <c r="AF2" s="463"/>
      <c r="AG2" s="38" t="s">
        <v>216</v>
      </c>
      <c r="AH2" s="38"/>
      <c r="BB2" s="423" t="s">
        <v>1028</v>
      </c>
    </row>
    <row r="3" spans="2:55" ht="29.25" customHeight="1">
      <c r="C3" s="85" t="s">
        <v>215</v>
      </c>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7"/>
      <c r="AI3" s="9"/>
      <c r="AJ3" s="9"/>
      <c r="AK3" s="9"/>
      <c r="AL3" s="9"/>
      <c r="AM3" s="9"/>
      <c r="AN3" s="9"/>
      <c r="AO3" s="9"/>
      <c r="AP3" s="9"/>
      <c r="AQ3" s="9"/>
      <c r="AR3" s="9"/>
      <c r="AS3" s="9"/>
      <c r="AT3" s="9"/>
      <c r="AU3" s="9"/>
      <c r="AV3" s="9"/>
      <c r="AW3" s="9"/>
      <c r="AX3" s="9"/>
      <c r="AY3" s="9"/>
      <c r="AZ3" s="9"/>
      <c r="BA3" s="9"/>
      <c r="BB3" s="423" t="s">
        <v>1852</v>
      </c>
    </row>
    <row r="4" spans="2:55" ht="29.25" customHeight="1">
      <c r="B4" s="8"/>
      <c r="C4" s="51" t="s">
        <v>182</v>
      </c>
      <c r="D4" s="473" t="s">
        <v>214</v>
      </c>
      <c r="E4" s="473"/>
      <c r="F4" s="473"/>
      <c r="G4" s="474"/>
      <c r="H4" s="556" t="str" cm="1">
        <f t="array" ref="H4">INDEX(BB2:BB324,BB1)</f>
        <v>相染閣（あいそめの湯）</v>
      </c>
      <c r="I4" s="557"/>
      <c r="J4" s="557"/>
      <c r="K4" s="557"/>
      <c r="L4" s="557"/>
      <c r="M4" s="557"/>
      <c r="N4" s="557"/>
      <c r="O4" s="557"/>
      <c r="P4" s="557"/>
      <c r="Q4" s="557"/>
      <c r="R4" s="557"/>
      <c r="S4" s="557"/>
      <c r="T4" s="557"/>
      <c r="U4" s="557"/>
      <c r="V4" s="557"/>
      <c r="W4" s="557"/>
      <c r="X4" s="557"/>
      <c r="Y4" s="557"/>
      <c r="Z4" s="557"/>
      <c r="AA4" s="557"/>
      <c r="AB4" s="557"/>
      <c r="AC4" s="557"/>
      <c r="AD4" s="557"/>
      <c r="AE4" s="557"/>
      <c r="AF4" s="557"/>
      <c r="AG4" s="557"/>
      <c r="AH4" s="558"/>
      <c r="AJ4" s="19"/>
      <c r="AK4" s="19"/>
      <c r="AL4" s="19"/>
      <c r="AM4" s="19"/>
      <c r="AN4" s="19"/>
      <c r="AO4" s="19"/>
      <c r="AP4" s="19"/>
      <c r="AQ4" s="19"/>
      <c r="AR4" s="19"/>
      <c r="AS4" s="19"/>
      <c r="AT4" s="19"/>
      <c r="AU4" s="19"/>
      <c r="AV4" s="19"/>
      <c r="AW4" s="19"/>
      <c r="AX4" s="19"/>
      <c r="AY4" s="19"/>
      <c r="AZ4" s="19"/>
      <c r="BA4" s="19"/>
      <c r="BB4" s="423" t="s">
        <v>1965</v>
      </c>
      <c r="BC4" s="19"/>
    </row>
    <row r="5" spans="2:55" ht="29.25" customHeight="1">
      <c r="B5" s="8"/>
      <c r="C5" s="52" t="s">
        <v>175</v>
      </c>
      <c r="D5" s="475" t="s">
        <v>213</v>
      </c>
      <c r="E5" s="475"/>
      <c r="F5" s="475"/>
      <c r="G5" s="476"/>
      <c r="H5" s="559" t="str">
        <f>VLOOKUP(H4,'A．建物情報'!B3:BP325,3,FALSE)</f>
        <v>上田市別所温泉58</v>
      </c>
      <c r="I5" s="560"/>
      <c r="J5" s="560"/>
      <c r="K5" s="560"/>
      <c r="L5" s="560"/>
      <c r="M5" s="560"/>
      <c r="N5" s="560"/>
      <c r="O5" s="560"/>
      <c r="P5" s="560"/>
      <c r="Q5" s="560"/>
      <c r="R5" s="560"/>
      <c r="S5" s="560"/>
      <c r="T5" s="560"/>
      <c r="U5" s="560"/>
      <c r="V5" s="560"/>
      <c r="W5" s="560"/>
      <c r="X5" s="560"/>
      <c r="Y5" s="560"/>
      <c r="Z5" s="560"/>
      <c r="AA5" s="560"/>
      <c r="AB5" s="560"/>
      <c r="AC5" s="560"/>
      <c r="AD5" s="560"/>
      <c r="AE5" s="560"/>
      <c r="AF5" s="560"/>
      <c r="AG5" s="560"/>
      <c r="AH5" s="561"/>
      <c r="AJ5" s="19"/>
      <c r="AK5" s="19"/>
      <c r="AL5" s="19"/>
      <c r="AM5" s="19"/>
      <c r="AN5" s="19"/>
      <c r="AO5" s="19"/>
      <c r="AP5" s="19"/>
      <c r="AQ5" s="19"/>
      <c r="AR5" s="19"/>
      <c r="AS5" s="19"/>
      <c r="AT5" s="19"/>
      <c r="AU5" s="19"/>
      <c r="AV5" s="19"/>
      <c r="AW5" s="19"/>
      <c r="AX5" s="19"/>
      <c r="AY5" s="19"/>
      <c r="AZ5" s="19"/>
      <c r="BA5" s="19"/>
      <c r="BB5" s="423" t="s">
        <v>1824</v>
      </c>
      <c r="BC5" s="19"/>
    </row>
    <row r="6" spans="2:55" ht="29.25" customHeight="1">
      <c r="B6" s="8"/>
      <c r="C6" s="52" t="s">
        <v>174</v>
      </c>
      <c r="D6" s="475" t="s">
        <v>1753</v>
      </c>
      <c r="E6" s="475"/>
      <c r="F6" s="475"/>
      <c r="G6" s="476"/>
      <c r="H6" s="464" t="str">
        <f>VLOOKUP(H4,'A．建物情報'!B3:BP325,5,FALSE)</f>
        <v>保養施設</v>
      </c>
      <c r="I6" s="465"/>
      <c r="J6" s="465"/>
      <c r="K6" s="465"/>
      <c r="L6" s="465"/>
      <c r="M6" s="477"/>
      <c r="N6" s="54" t="s">
        <v>173</v>
      </c>
      <c r="O6" s="475" t="s">
        <v>1754</v>
      </c>
      <c r="P6" s="475"/>
      <c r="Q6" s="475"/>
      <c r="R6" s="476"/>
      <c r="S6" s="497" t="str">
        <f>VLOOKUP(H4,'A．建物情報'!B3:BP325,6,FALSE)</f>
        <v>健康推進課</v>
      </c>
      <c r="T6" s="498"/>
      <c r="U6" s="498"/>
      <c r="V6" s="498"/>
      <c r="W6" s="498"/>
      <c r="X6" s="499"/>
      <c r="Y6" s="56" t="s">
        <v>223</v>
      </c>
      <c r="Z6" s="500" t="s">
        <v>222</v>
      </c>
      <c r="AA6" s="500"/>
      <c r="AB6" s="500"/>
      <c r="AC6" s="501"/>
      <c r="AD6" s="464" t="str">
        <f>VLOOKUP(H4,'A．建物情報'!B3:BP325,7,FALSE)</f>
        <v>指定管理</v>
      </c>
      <c r="AE6" s="465"/>
      <c r="AF6" s="465"/>
      <c r="AG6" s="465"/>
      <c r="AH6" s="466"/>
      <c r="AL6" s="423"/>
      <c r="AM6" s="423"/>
      <c r="AN6" s="423"/>
      <c r="AQ6" s="18"/>
      <c r="AR6" s="18"/>
      <c r="AS6" s="18"/>
      <c r="AU6" s="17"/>
      <c r="AV6" s="17"/>
      <c r="AW6" s="17"/>
      <c r="BB6" s="423" t="s">
        <v>1887</v>
      </c>
      <c r="BC6" s="16"/>
    </row>
    <row r="7" spans="2:55" ht="29.25" customHeight="1">
      <c r="B7" s="8"/>
      <c r="C7" s="53" t="s">
        <v>185</v>
      </c>
      <c r="D7" s="521" t="s">
        <v>1755</v>
      </c>
      <c r="E7" s="521"/>
      <c r="F7" s="521"/>
      <c r="G7" s="522"/>
      <c r="H7" s="464">
        <f>VLOOKUP(H4,'A．建物情報'!B3:BP325,8,FALSE)</f>
        <v>1972</v>
      </c>
      <c r="I7" s="465"/>
      <c r="J7" s="465"/>
      <c r="K7" s="465"/>
      <c r="L7" s="465"/>
      <c r="M7" s="477"/>
      <c r="N7" s="55" t="s">
        <v>208</v>
      </c>
      <c r="O7" s="521" t="s">
        <v>1762</v>
      </c>
      <c r="P7" s="521"/>
      <c r="Q7" s="521"/>
      <c r="R7" s="522"/>
      <c r="S7" s="497" t="str">
        <f>VLOOKUP(H4,'A．建物情報'!B3:BP325,12,FALSE)</f>
        <v>塩田</v>
      </c>
      <c r="T7" s="498"/>
      <c r="U7" s="498"/>
      <c r="V7" s="498"/>
      <c r="W7" s="498"/>
      <c r="X7" s="499"/>
      <c r="Y7" s="55" t="s">
        <v>217</v>
      </c>
      <c r="Z7" s="562" t="s">
        <v>1756</v>
      </c>
      <c r="AA7" s="562"/>
      <c r="AB7" s="562"/>
      <c r="AC7" s="563"/>
      <c r="AD7" s="467" t="str">
        <f>VLOOKUP(H4,'A．建物情報'!B3:BP325,13,FALSE)</f>
        <v>上田市相染閣条例</v>
      </c>
      <c r="AE7" s="468"/>
      <c r="AF7" s="468"/>
      <c r="AG7" s="468"/>
      <c r="AH7" s="469"/>
      <c r="AL7" s="423"/>
      <c r="AM7" s="423"/>
      <c r="AN7" s="423"/>
      <c r="BB7" s="423" t="s">
        <v>1951</v>
      </c>
    </row>
    <row r="8" spans="2:55" ht="29.25" customHeight="1">
      <c r="B8" s="8"/>
      <c r="C8" s="88" t="s">
        <v>212</v>
      </c>
      <c r="D8" s="88"/>
      <c r="E8" s="88"/>
      <c r="F8" s="88"/>
      <c r="G8" s="86"/>
      <c r="H8" s="86"/>
      <c r="I8" s="86"/>
      <c r="J8" s="86"/>
      <c r="K8" s="86"/>
      <c r="L8" s="86"/>
      <c r="M8" s="86"/>
      <c r="N8" s="86"/>
      <c r="O8" s="86"/>
      <c r="P8" s="86"/>
      <c r="Q8" s="86"/>
      <c r="R8" s="86"/>
      <c r="S8" s="86"/>
      <c r="T8" s="86"/>
      <c r="U8" s="86"/>
      <c r="V8" s="86"/>
      <c r="W8" s="86"/>
      <c r="X8" s="86"/>
      <c r="Y8" s="86"/>
      <c r="Z8" s="86"/>
      <c r="AA8" s="86"/>
      <c r="AB8" s="86"/>
      <c r="AC8" s="86"/>
      <c r="AD8" s="86"/>
      <c r="AE8" s="86"/>
      <c r="AF8" s="86"/>
      <c r="AG8" s="86"/>
      <c r="AH8" s="87"/>
      <c r="AI8" s="9"/>
      <c r="AJ8" s="9"/>
      <c r="AK8" s="9"/>
      <c r="AL8" s="423"/>
      <c r="AM8" s="423"/>
      <c r="AN8" s="423"/>
      <c r="AO8" s="9"/>
      <c r="AP8" s="9"/>
      <c r="AQ8" s="9"/>
      <c r="AR8" s="9"/>
      <c r="AS8" s="9"/>
      <c r="AT8" s="9"/>
      <c r="AU8" s="9"/>
      <c r="AV8" s="9"/>
      <c r="AW8" s="9"/>
      <c r="AX8" s="9"/>
      <c r="AY8" s="9"/>
      <c r="AZ8" s="9"/>
      <c r="BA8" s="9"/>
      <c r="BB8" s="423" t="s">
        <v>1927</v>
      </c>
    </row>
    <row r="9" spans="2:55" ht="29.25" customHeight="1">
      <c r="B9" s="8"/>
      <c r="C9" s="57" t="s">
        <v>182</v>
      </c>
      <c r="D9" s="523" t="s">
        <v>211</v>
      </c>
      <c r="E9" s="523"/>
      <c r="F9" s="523"/>
      <c r="G9" s="524"/>
      <c r="H9" s="470">
        <f>VLOOKUP(H4,'A．建物情報'!B3:BP325,10,FALSE)</f>
        <v>2008</v>
      </c>
      <c r="I9" s="471"/>
      <c r="J9" s="471"/>
      <c r="K9" s="471"/>
      <c r="L9" s="471"/>
      <c r="M9" s="502"/>
      <c r="N9" s="59" t="s">
        <v>175</v>
      </c>
      <c r="O9" s="523" t="s">
        <v>210</v>
      </c>
      <c r="P9" s="523"/>
      <c r="Q9" s="523"/>
      <c r="R9" s="524"/>
      <c r="S9" s="470">
        <f>VLOOKUP(H4,'A．建物情報'!B3:BP325,11,FALSE)</f>
        <v>17</v>
      </c>
      <c r="T9" s="471"/>
      <c r="U9" s="471"/>
      <c r="V9" s="471"/>
      <c r="W9" s="471"/>
      <c r="X9" s="502"/>
      <c r="Y9" s="59" t="s">
        <v>174</v>
      </c>
      <c r="Z9" s="523" t="s">
        <v>209</v>
      </c>
      <c r="AA9" s="523"/>
      <c r="AB9" s="523"/>
      <c r="AC9" s="524"/>
      <c r="AD9" s="470" t="str">
        <f>VLOOKUP(H4,'A．建物情報'!B3:BP325,19,FALSE)</f>
        <v>広域</v>
      </c>
      <c r="AE9" s="471"/>
      <c r="AF9" s="471"/>
      <c r="AG9" s="471"/>
      <c r="AH9" s="472"/>
      <c r="AL9" s="423"/>
      <c r="AM9" s="423"/>
      <c r="AN9" s="423"/>
      <c r="BB9" s="423" t="s">
        <v>1939</v>
      </c>
    </row>
    <row r="10" spans="2:55" ht="29.25" customHeight="1">
      <c r="B10" s="8"/>
      <c r="C10" s="58" t="s">
        <v>173</v>
      </c>
      <c r="D10" s="519" t="s">
        <v>224</v>
      </c>
      <c r="E10" s="519"/>
      <c r="F10" s="519"/>
      <c r="G10" s="520"/>
      <c r="H10" s="525" t="str">
        <f>VLOOKUP(H4,'A．建物情報'!B3:BP325,20,FALSE)</f>
        <v>指定のない区域</v>
      </c>
      <c r="I10" s="526"/>
      <c r="J10" s="526"/>
      <c r="K10" s="526"/>
      <c r="L10" s="526"/>
      <c r="M10" s="527"/>
      <c r="N10" s="59" t="s">
        <v>172</v>
      </c>
      <c r="O10" s="519" t="s">
        <v>199</v>
      </c>
      <c r="P10" s="519"/>
      <c r="Q10" s="519"/>
      <c r="R10" s="520"/>
      <c r="S10" s="497" t="str">
        <f>VLOOKUP(H4,'A．建物情報'!B3:BP325,21,FALSE)</f>
        <v>指定緊急避難場所</v>
      </c>
      <c r="T10" s="498"/>
      <c r="U10" s="498"/>
      <c r="V10" s="498"/>
      <c r="W10" s="498"/>
      <c r="X10" s="499"/>
      <c r="Y10" s="59" t="s">
        <v>185</v>
      </c>
      <c r="Z10" s="519" t="s">
        <v>225</v>
      </c>
      <c r="AA10" s="519"/>
      <c r="AB10" s="519"/>
      <c r="AC10" s="520"/>
      <c r="AD10" s="517">
        <f>VLOOKUP(H4,'A．建物情報'!B3:BP325,32,FALSE)</f>
        <v>15144</v>
      </c>
      <c r="AE10" s="518"/>
      <c r="AF10" s="518"/>
      <c r="AG10" s="518"/>
      <c r="AH10" s="15" t="s">
        <v>218</v>
      </c>
      <c r="AL10" s="423"/>
      <c r="AM10" s="423"/>
      <c r="AN10" s="423"/>
      <c r="BB10" s="423" t="s">
        <v>1940</v>
      </c>
    </row>
    <row r="11" spans="2:55" ht="14.7" customHeight="1">
      <c r="B11" s="8"/>
      <c r="C11" s="574" t="s">
        <v>208</v>
      </c>
      <c r="D11" s="511" t="s">
        <v>1760</v>
      </c>
      <c r="E11" s="511"/>
      <c r="F11" s="511"/>
      <c r="G11" s="512"/>
      <c r="H11" s="495" t="s">
        <v>1757</v>
      </c>
      <c r="I11" s="496"/>
      <c r="J11" s="496"/>
      <c r="K11" s="407">
        <f>VLOOKUP(H4,'A．建物情報'!B3:BP325,35,FALSE)</f>
        <v>2</v>
      </c>
      <c r="L11" s="409" t="s">
        <v>1758</v>
      </c>
      <c r="M11" s="408"/>
      <c r="N11" s="509" t="s">
        <v>217</v>
      </c>
      <c r="O11" s="511" t="s">
        <v>1761</v>
      </c>
      <c r="P11" s="511"/>
      <c r="Q11" s="511"/>
      <c r="R11" s="512"/>
      <c r="S11" s="503" t="str">
        <f>VLOOKUP(H4,'A．建物情報'!B3:BP325,34,FALSE)</f>
        <v>鉄筋コンクリート造(ＲＣ)</v>
      </c>
      <c r="T11" s="504"/>
      <c r="U11" s="504"/>
      <c r="V11" s="504"/>
      <c r="W11" s="504"/>
      <c r="X11" s="505"/>
      <c r="Y11" s="509" t="s">
        <v>207</v>
      </c>
      <c r="Z11" s="511" t="s">
        <v>171</v>
      </c>
      <c r="AA11" s="511"/>
      <c r="AB11" s="511"/>
      <c r="AC11" s="512"/>
      <c r="AD11" s="484">
        <f>VLOOKUP(H4,'A．建物情報'!B3:BP325,33,FALSE)</f>
        <v>2970.4700000000003</v>
      </c>
      <c r="AE11" s="485"/>
      <c r="AF11" s="485"/>
      <c r="AG11" s="485"/>
      <c r="AH11" s="515" t="s">
        <v>218</v>
      </c>
      <c r="AL11" s="423"/>
      <c r="AM11" s="423"/>
      <c r="AN11" s="423"/>
      <c r="BB11" s="423" t="s">
        <v>1937</v>
      </c>
    </row>
    <row r="12" spans="2:55" ht="14.7" customHeight="1">
      <c r="B12" s="8"/>
      <c r="C12" s="575"/>
      <c r="D12" s="513"/>
      <c r="E12" s="513"/>
      <c r="F12" s="513"/>
      <c r="G12" s="514"/>
      <c r="H12" s="576" t="s">
        <v>1759</v>
      </c>
      <c r="I12" s="577"/>
      <c r="J12" s="577"/>
      <c r="K12" s="405">
        <f>VLOOKUP(H4,'A．建物情報'!B3:BP325,36,FALSE)</f>
        <v>1</v>
      </c>
      <c r="L12" s="404" t="s">
        <v>1758</v>
      </c>
      <c r="M12" s="406"/>
      <c r="N12" s="510"/>
      <c r="O12" s="513"/>
      <c r="P12" s="513"/>
      <c r="Q12" s="513"/>
      <c r="R12" s="514"/>
      <c r="S12" s="506"/>
      <c r="T12" s="507"/>
      <c r="U12" s="507"/>
      <c r="V12" s="507"/>
      <c r="W12" s="507"/>
      <c r="X12" s="508"/>
      <c r="Y12" s="510"/>
      <c r="Z12" s="513"/>
      <c r="AA12" s="513"/>
      <c r="AB12" s="513"/>
      <c r="AC12" s="514"/>
      <c r="AD12" s="486"/>
      <c r="AE12" s="487"/>
      <c r="AF12" s="487"/>
      <c r="AG12" s="487"/>
      <c r="AH12" s="516"/>
      <c r="AL12" s="423"/>
      <c r="AM12" s="423"/>
      <c r="AN12" s="423"/>
      <c r="BB12" s="423" t="s">
        <v>1938</v>
      </c>
    </row>
    <row r="13" spans="2:55" ht="29.25" customHeight="1">
      <c r="B13" s="8"/>
      <c r="C13" s="59" t="s">
        <v>204</v>
      </c>
      <c r="D13" s="519" t="s">
        <v>169</v>
      </c>
      <c r="E13" s="519"/>
      <c r="F13" s="519"/>
      <c r="G13" s="520"/>
      <c r="H13" s="534" t="str">
        <f>VLOOKUP(H4,'A．建物情報'!B3:BP325,37,FALSE)</f>
        <v>新耐震基準（S57以降建築）</v>
      </c>
      <c r="I13" s="535"/>
      <c r="J13" s="535"/>
      <c r="K13" s="535"/>
      <c r="L13" s="535"/>
      <c r="M13" s="535"/>
      <c r="N13" s="59" t="s">
        <v>203</v>
      </c>
      <c r="O13" s="519" t="s">
        <v>219</v>
      </c>
      <c r="P13" s="519"/>
      <c r="Q13" s="519"/>
      <c r="R13" s="520"/>
      <c r="S13" s="534" t="str">
        <f>VLOOKUP(H4,'A．建物情報'!B3:BP325,22,FALSE)</f>
        <v>－</v>
      </c>
      <c r="T13" s="535"/>
      <c r="U13" s="535"/>
      <c r="V13" s="535"/>
      <c r="W13" s="535"/>
      <c r="X13" s="536"/>
      <c r="Y13" s="59" t="s">
        <v>202</v>
      </c>
      <c r="Z13" s="519" t="s">
        <v>220</v>
      </c>
      <c r="AA13" s="519"/>
      <c r="AB13" s="519"/>
      <c r="AC13" s="520"/>
      <c r="AD13" s="497" t="str">
        <f>VLOOKUP(H4,'A．建物情報'!B3:BP325,23,FALSE)</f>
        <v>3.0m以上5.0m未満</v>
      </c>
      <c r="AE13" s="498"/>
      <c r="AF13" s="498"/>
      <c r="AG13" s="498"/>
      <c r="AH13" s="564"/>
      <c r="AL13" s="423"/>
      <c r="AM13" s="423"/>
      <c r="AN13" s="423"/>
      <c r="BB13" s="423" t="s">
        <v>1770</v>
      </c>
    </row>
    <row r="14" spans="2:55" ht="29.25" customHeight="1">
      <c r="B14" s="8"/>
      <c r="C14" s="540" t="s">
        <v>198</v>
      </c>
      <c r="D14" s="546" t="s">
        <v>227</v>
      </c>
      <c r="E14" s="546"/>
      <c r="F14" s="546"/>
      <c r="G14" s="547"/>
      <c r="H14" s="537" t="s">
        <v>228</v>
      </c>
      <c r="I14" s="538"/>
      <c r="J14" s="538"/>
      <c r="K14" s="538"/>
      <c r="L14" s="538"/>
      <c r="M14" s="538"/>
      <c r="N14" s="538"/>
      <c r="O14" s="538"/>
      <c r="P14" s="60"/>
      <c r="Q14" s="538" t="s">
        <v>205</v>
      </c>
      <c r="R14" s="538"/>
      <c r="S14" s="538"/>
      <c r="T14" s="538"/>
      <c r="U14" s="538"/>
      <c r="V14" s="538"/>
      <c r="W14" s="538"/>
      <c r="X14" s="539"/>
      <c r="Y14" s="59" t="s">
        <v>200</v>
      </c>
      <c r="Z14" s="519" t="s">
        <v>229</v>
      </c>
      <c r="AA14" s="519"/>
      <c r="AB14" s="519"/>
      <c r="AC14" s="520"/>
      <c r="AD14" s="497" t="str">
        <f>VLOOKUP(H4,'A．建物情報'!B3:BP325,31,FALSE)</f>
        <v>上田市</v>
      </c>
      <c r="AE14" s="498"/>
      <c r="AF14" s="498"/>
      <c r="AG14" s="498"/>
      <c r="AH14" s="564"/>
      <c r="AL14" s="423"/>
      <c r="AM14" s="423"/>
      <c r="AN14" s="423"/>
      <c r="BB14" s="423" t="s">
        <v>1771</v>
      </c>
    </row>
    <row r="15" spans="2:55" ht="29.25" customHeight="1">
      <c r="B15" s="8"/>
      <c r="C15" s="541"/>
      <c r="D15" s="548"/>
      <c r="E15" s="548"/>
      <c r="F15" s="548"/>
      <c r="G15" s="549"/>
      <c r="H15" s="550">
        <f>VLOOKUP(H4,'A．建物情報'!B3:BP325,25,FALSE)</f>
        <v>0.41666666666666669</v>
      </c>
      <c r="I15" s="551"/>
      <c r="J15" s="551"/>
      <c r="K15" s="551"/>
      <c r="L15" s="551"/>
      <c r="M15" s="551"/>
      <c r="N15" s="551"/>
      <c r="O15" s="551"/>
      <c r="P15" s="21" t="s">
        <v>226</v>
      </c>
      <c r="Q15" s="551">
        <f>VLOOKUP(H4,'A．建物情報'!B3:BP325,26,FALSE)</f>
        <v>0.91666666666666663</v>
      </c>
      <c r="R15" s="551"/>
      <c r="S15" s="551"/>
      <c r="T15" s="551"/>
      <c r="U15" s="551"/>
      <c r="V15" s="551"/>
      <c r="W15" s="551"/>
      <c r="X15" s="552"/>
      <c r="Y15" s="59" t="s">
        <v>206</v>
      </c>
      <c r="Z15" s="519" t="s">
        <v>201</v>
      </c>
      <c r="AA15" s="519"/>
      <c r="AB15" s="519"/>
      <c r="AC15" s="520"/>
      <c r="AD15" s="497">
        <f>VLOOKUP(H4,'A．建物情報'!B3:BP325,52,FALSE)</f>
        <v>96</v>
      </c>
      <c r="AE15" s="498"/>
      <c r="AF15" s="498"/>
      <c r="AG15" s="498"/>
      <c r="AH15" s="15" t="s">
        <v>221</v>
      </c>
      <c r="AL15" s="423"/>
      <c r="AM15" s="423"/>
      <c r="AN15" s="423"/>
      <c r="BB15" s="423" t="s">
        <v>1814</v>
      </c>
    </row>
    <row r="16" spans="2:55" ht="29.25" customHeight="1">
      <c r="C16" s="600" t="s">
        <v>230</v>
      </c>
      <c r="D16" s="542" t="s">
        <v>197</v>
      </c>
      <c r="E16" s="542"/>
      <c r="F16" s="542"/>
      <c r="G16" s="543"/>
      <c r="H16" s="537" t="s">
        <v>196</v>
      </c>
      <c r="I16" s="538"/>
      <c r="J16" s="538"/>
      <c r="K16" s="538"/>
      <c r="L16" s="538"/>
      <c r="M16" s="539"/>
      <c r="N16" s="537" t="s">
        <v>195</v>
      </c>
      <c r="O16" s="538"/>
      <c r="P16" s="538"/>
      <c r="Q16" s="538"/>
      <c r="R16" s="538"/>
      <c r="S16" s="539"/>
      <c r="T16" s="537" t="s">
        <v>194</v>
      </c>
      <c r="U16" s="538"/>
      <c r="V16" s="538"/>
      <c r="W16" s="538"/>
      <c r="X16" s="538"/>
      <c r="Y16" s="539"/>
      <c r="Z16" s="537" t="s">
        <v>193</v>
      </c>
      <c r="AA16" s="538"/>
      <c r="AB16" s="538"/>
      <c r="AC16" s="538"/>
      <c r="AD16" s="538"/>
      <c r="AE16" s="538"/>
      <c r="AF16" s="538"/>
      <c r="AG16" s="538"/>
      <c r="AH16" s="568"/>
      <c r="AL16" s="423"/>
      <c r="AM16" s="423"/>
      <c r="AN16" s="423"/>
      <c r="BB16" s="423" t="s">
        <v>1853</v>
      </c>
    </row>
    <row r="17" spans="2:56" ht="29.25" customHeight="1">
      <c r="C17" s="601"/>
      <c r="D17" s="544"/>
      <c r="E17" s="544"/>
      <c r="F17" s="544"/>
      <c r="G17" s="545"/>
      <c r="H17" s="528">
        <f>VLOOKUP(H4,'A．建物情報'!B3:BP325,27,FALSE)</f>
        <v>0</v>
      </c>
      <c r="I17" s="529"/>
      <c r="J17" s="529"/>
      <c r="K17" s="529"/>
      <c r="L17" s="529"/>
      <c r="M17" s="530"/>
      <c r="N17" s="528" t="str">
        <f>VLOOKUP(H4,'A．建物情報'!B3:BP325,28,FALSE)</f>
        <v>第２月曜日、第４月曜日</v>
      </c>
      <c r="O17" s="529"/>
      <c r="P17" s="529"/>
      <c r="Q17" s="529"/>
      <c r="R17" s="529"/>
      <c r="S17" s="530"/>
      <c r="T17" s="528">
        <f>VLOOKUP(H4,'A．建物情報'!B3:BP325,29,FALSE)</f>
        <v>0</v>
      </c>
      <c r="U17" s="529"/>
      <c r="V17" s="529"/>
      <c r="W17" s="529"/>
      <c r="X17" s="529"/>
      <c r="Y17" s="530"/>
      <c r="Z17" s="528">
        <f>VLOOKUP(H4,'A．建物情報'!B3:BP325,30,FALSE)</f>
        <v>0</v>
      </c>
      <c r="AA17" s="529"/>
      <c r="AB17" s="529"/>
      <c r="AC17" s="529"/>
      <c r="AD17" s="529"/>
      <c r="AE17" s="529"/>
      <c r="AF17" s="529"/>
      <c r="AG17" s="529"/>
      <c r="AH17" s="531"/>
      <c r="AL17" s="423"/>
      <c r="AM17" s="423"/>
      <c r="AN17" s="423"/>
      <c r="BB17" s="423" t="s">
        <v>1857</v>
      </c>
    </row>
    <row r="18" spans="2:56" ht="29.25" customHeight="1">
      <c r="C18" s="85" t="s">
        <v>192</v>
      </c>
      <c r="D18" s="86"/>
      <c r="E18" s="86"/>
      <c r="F18" s="86"/>
      <c r="G18" s="86"/>
      <c r="H18" s="86"/>
      <c r="I18" s="86"/>
      <c r="J18" s="86"/>
      <c r="K18" s="86"/>
      <c r="L18" s="86"/>
      <c r="M18" s="86"/>
      <c r="N18" s="86"/>
      <c r="O18" s="86"/>
      <c r="P18" s="86"/>
      <c r="Q18" s="86"/>
      <c r="R18" s="87"/>
      <c r="S18" s="88" t="s">
        <v>191</v>
      </c>
      <c r="T18" s="86"/>
      <c r="U18" s="86"/>
      <c r="V18" s="86"/>
      <c r="W18" s="86"/>
      <c r="X18" s="86"/>
      <c r="Y18" s="86"/>
      <c r="Z18" s="86"/>
      <c r="AA18" s="86"/>
      <c r="AB18" s="86"/>
      <c r="AC18" s="86"/>
      <c r="AD18" s="86"/>
      <c r="AE18" s="86"/>
      <c r="AF18" s="86"/>
      <c r="AG18" s="86"/>
      <c r="AH18" s="87"/>
      <c r="AI18" s="9"/>
      <c r="AJ18" s="9"/>
      <c r="AK18" s="9"/>
      <c r="AL18" s="423"/>
      <c r="AM18" s="423"/>
      <c r="AN18" s="423"/>
      <c r="AO18" s="9"/>
      <c r="AP18" s="9"/>
      <c r="AQ18" s="9"/>
      <c r="AR18" s="9"/>
      <c r="AS18" s="9"/>
      <c r="AT18" s="9"/>
      <c r="AU18" s="9"/>
      <c r="AV18" s="9"/>
      <c r="AW18" s="9"/>
      <c r="AX18" s="9"/>
      <c r="AY18" s="9"/>
      <c r="AZ18" s="9"/>
      <c r="BA18" s="9"/>
      <c r="BB18" s="423" t="s">
        <v>1858</v>
      </c>
    </row>
    <row r="19" spans="2:56" ht="29.25" customHeight="1">
      <c r="B19" s="8"/>
      <c r="C19" s="61" t="s">
        <v>182</v>
      </c>
      <c r="D19" s="51" t="s">
        <v>250</v>
      </c>
      <c r="E19" s="51"/>
      <c r="F19" s="51"/>
      <c r="G19" s="51"/>
      <c r="H19" s="51"/>
      <c r="I19" s="51"/>
      <c r="J19" s="51"/>
      <c r="K19" s="51"/>
      <c r="L19" s="51"/>
      <c r="M19" s="51"/>
      <c r="N19" s="51"/>
      <c r="O19" s="62"/>
      <c r="P19" s="470" t="str" cm="1">
        <f t="array" ref="P19">_xlfn.IFS(バックデータ!F1=4,"対応",バックデータ!F1&gt;=1,"一部対応",バックデータ!F1=0,"非対応")</f>
        <v>対応</v>
      </c>
      <c r="Q19" s="471"/>
      <c r="R19" s="472"/>
      <c r="S19" s="51" t="s">
        <v>182</v>
      </c>
      <c r="T19" s="51" t="s">
        <v>190</v>
      </c>
      <c r="U19" s="51"/>
      <c r="V19" s="51"/>
      <c r="W19" s="51"/>
      <c r="X19" s="51"/>
      <c r="Y19" s="51"/>
      <c r="Z19" s="51"/>
      <c r="AA19" s="51"/>
      <c r="AB19" s="51"/>
      <c r="AC19" s="51"/>
      <c r="AD19" s="51"/>
      <c r="AE19" s="62"/>
      <c r="AF19" s="565" t="str">
        <f>VLOOKUP(H4,'A．建物情報'!B3:BP325,64,FALSE)</f>
        <v>なし</v>
      </c>
      <c r="AG19" s="566"/>
      <c r="AH19" s="567"/>
      <c r="AL19" s="423"/>
      <c r="AM19" s="423"/>
      <c r="AN19" s="423"/>
      <c r="BB19" s="423" t="s">
        <v>1859</v>
      </c>
    </row>
    <row r="20" spans="2:56" ht="29.25" customHeight="1">
      <c r="B20" s="8"/>
      <c r="C20" s="58" t="s">
        <v>175</v>
      </c>
      <c r="D20" s="52" t="s">
        <v>251</v>
      </c>
      <c r="E20" s="52"/>
      <c r="F20" s="52"/>
      <c r="G20" s="52"/>
      <c r="H20" s="52"/>
      <c r="I20" s="52"/>
      <c r="J20" s="52"/>
      <c r="K20" s="52"/>
      <c r="L20" s="52"/>
      <c r="M20" s="52"/>
      <c r="N20" s="52"/>
      <c r="O20" s="63"/>
      <c r="P20" s="497" t="str" cm="1">
        <f t="array" ref="P20">_xlfn.IFS(バックデータ!F2=2,"対応",バックデータ!F1&gt;=1,"一部対応",バックデータ!F1=0,"非対応")</f>
        <v>一部対応</v>
      </c>
      <c r="Q20" s="498"/>
      <c r="R20" s="564"/>
      <c r="S20" s="52" t="s">
        <v>175</v>
      </c>
      <c r="T20" s="52" t="s">
        <v>189</v>
      </c>
      <c r="U20" s="52"/>
      <c r="V20" s="52"/>
      <c r="W20" s="52"/>
      <c r="X20" s="52"/>
      <c r="Y20" s="52"/>
      <c r="Z20" s="52"/>
      <c r="AA20" s="52"/>
      <c r="AB20" s="52"/>
      <c r="AC20" s="52"/>
      <c r="AD20" s="52"/>
      <c r="AE20" s="63"/>
      <c r="AF20" s="464" t="str">
        <f>VLOOKUP(H4,'A．建物情報'!B3:BP325,65,FALSE)</f>
        <v>なし</v>
      </c>
      <c r="AG20" s="465"/>
      <c r="AH20" s="466"/>
      <c r="AL20" s="423"/>
      <c r="AM20" s="423"/>
      <c r="AN20" s="423"/>
      <c r="BB20" s="423" t="s">
        <v>1860</v>
      </c>
    </row>
    <row r="21" spans="2:56" ht="29.25" customHeight="1">
      <c r="B21" s="8"/>
      <c r="C21" s="58" t="s">
        <v>174</v>
      </c>
      <c r="D21" s="52" t="s">
        <v>252</v>
      </c>
      <c r="E21" s="52"/>
      <c r="F21" s="52"/>
      <c r="G21" s="52"/>
      <c r="H21" s="52"/>
      <c r="I21" s="52"/>
      <c r="J21" s="52"/>
      <c r="K21" s="52"/>
      <c r="L21" s="52"/>
      <c r="M21" s="52"/>
      <c r="N21" s="52"/>
      <c r="O21" s="63"/>
      <c r="P21" s="497" t="str" cm="1">
        <f t="array" ref="P21">_xlfn.IFS(バックデータ!F3=2,"対応",バックデータ!F1&gt;=1,"一部対応",バックデータ!F1=0,"非対応")</f>
        <v>対応</v>
      </c>
      <c r="Q21" s="498"/>
      <c r="R21" s="564"/>
      <c r="S21" s="52" t="s">
        <v>174</v>
      </c>
      <c r="T21" s="52" t="s">
        <v>188</v>
      </c>
      <c r="U21" s="52"/>
      <c r="V21" s="52"/>
      <c r="W21" s="52"/>
      <c r="X21" s="52"/>
      <c r="Y21" s="52"/>
      <c r="Z21" s="52"/>
      <c r="AA21" s="52"/>
      <c r="AB21" s="52"/>
      <c r="AC21" s="52"/>
      <c r="AD21" s="52"/>
      <c r="AE21" s="63"/>
      <c r="AF21" s="464" t="str">
        <f>VLOOKUP(H4,'A．建物情報'!B3:BP325,63,FALSE)</f>
        <v>なし</v>
      </c>
      <c r="AG21" s="465"/>
      <c r="AH21" s="466"/>
      <c r="AL21" s="423"/>
      <c r="AM21" s="423"/>
      <c r="AN21" s="423"/>
      <c r="BB21" s="423" t="s">
        <v>1861</v>
      </c>
    </row>
    <row r="22" spans="2:56" ht="29.25" customHeight="1">
      <c r="B22" s="8"/>
      <c r="C22" s="58" t="s">
        <v>173</v>
      </c>
      <c r="D22" s="52" t="s">
        <v>253</v>
      </c>
      <c r="E22" s="52"/>
      <c r="F22" s="52"/>
      <c r="G22" s="52"/>
      <c r="H22" s="52"/>
      <c r="I22" s="52"/>
      <c r="J22" s="52"/>
      <c r="K22" s="52"/>
      <c r="L22" s="52"/>
      <c r="M22" s="52"/>
      <c r="N22" s="52"/>
      <c r="O22" s="63"/>
      <c r="P22" s="497" t="str" cm="1">
        <f t="array" ref="P22">_xlfn.IFS(バックデータ!F4=3,"対応",バックデータ!F1&gt;=1,"一部対応",バックデータ!F1=0,"非対応")</f>
        <v>一部対応</v>
      </c>
      <c r="Q22" s="498"/>
      <c r="R22" s="564"/>
      <c r="S22" s="52" t="s">
        <v>173</v>
      </c>
      <c r="T22" s="52" t="s">
        <v>187</v>
      </c>
      <c r="U22" s="52"/>
      <c r="V22" s="52"/>
      <c r="W22" s="52"/>
      <c r="X22" s="52"/>
      <c r="Y22" s="52"/>
      <c r="Z22" s="52"/>
      <c r="AA22" s="52"/>
      <c r="AB22" s="52"/>
      <c r="AC22" s="52"/>
      <c r="AD22" s="52"/>
      <c r="AE22" s="63"/>
      <c r="AF22" s="464" t="str">
        <f>VLOOKUP(H4,'A．建物情報'!B3:BP325,66,FALSE)</f>
        <v>あり</v>
      </c>
      <c r="AG22" s="465"/>
      <c r="AH22" s="466"/>
      <c r="AL22" s="423"/>
      <c r="AM22" s="423"/>
      <c r="AN22" s="423"/>
      <c r="BB22" s="423" t="s">
        <v>1864</v>
      </c>
    </row>
    <row r="23" spans="2:56" ht="29.25" customHeight="1">
      <c r="B23" s="8"/>
      <c r="C23" s="58" t="s">
        <v>172</v>
      </c>
      <c r="D23" s="52" t="s">
        <v>184</v>
      </c>
      <c r="E23" s="52"/>
      <c r="F23" s="52"/>
      <c r="G23" s="52"/>
      <c r="H23" s="52"/>
      <c r="I23" s="52"/>
      <c r="J23" s="52"/>
      <c r="K23" s="52"/>
      <c r="L23" s="52"/>
      <c r="M23" s="52"/>
      <c r="N23" s="52"/>
      <c r="O23" s="63"/>
      <c r="P23" s="497" t="str">
        <f>VLOOKUP(H4,'A．建物情報'!B3:BP325,54,FALSE)</f>
        <v>－</v>
      </c>
      <c r="Q23" s="498"/>
      <c r="R23" s="564"/>
      <c r="S23" s="52" t="s">
        <v>172</v>
      </c>
      <c r="T23" s="52" t="s">
        <v>186</v>
      </c>
      <c r="U23" s="52"/>
      <c r="V23" s="52"/>
      <c r="W23" s="52"/>
      <c r="X23" s="52"/>
      <c r="Y23" s="52"/>
      <c r="Z23" s="52"/>
      <c r="AA23" s="52"/>
      <c r="AB23" s="52"/>
      <c r="AC23" s="52"/>
      <c r="AD23" s="52"/>
      <c r="AE23" s="63"/>
      <c r="AF23" s="464" t="str">
        <f>VLOOKUP(H4,'A．建物情報'!B3:BP325,67,FALSE)</f>
        <v>なし</v>
      </c>
      <c r="AG23" s="465"/>
      <c r="AH23" s="466"/>
      <c r="AL23" s="423"/>
      <c r="AM23" s="423"/>
      <c r="AN23" s="423"/>
      <c r="BB23" s="423" t="s">
        <v>1865</v>
      </c>
    </row>
    <row r="24" spans="2:56" ht="29.25" customHeight="1">
      <c r="B24" s="8"/>
      <c r="C24" s="58" t="s">
        <v>185</v>
      </c>
      <c r="D24" s="52" t="s">
        <v>254</v>
      </c>
      <c r="E24" s="52"/>
      <c r="F24" s="52"/>
      <c r="G24" s="52"/>
      <c r="H24" s="52"/>
      <c r="I24" s="52"/>
      <c r="J24" s="52"/>
      <c r="K24" s="52"/>
      <c r="L24" s="52"/>
      <c r="M24" s="52"/>
      <c r="N24" s="52"/>
      <c r="O24" s="64"/>
      <c r="P24" s="467">
        <f>VLOOKUP(H4,'A．建物情報'!B3:BP325,53,FALSE)</f>
        <v>3</v>
      </c>
      <c r="Q24" s="468"/>
      <c r="R24" s="32" t="s">
        <v>221</v>
      </c>
      <c r="S24" s="65"/>
      <c r="T24" s="57"/>
      <c r="U24" s="57"/>
      <c r="V24" s="52"/>
      <c r="W24" s="52"/>
      <c r="X24" s="52"/>
      <c r="Y24" s="52"/>
      <c r="Z24" s="52"/>
      <c r="AA24" s="52"/>
      <c r="AB24" s="52"/>
      <c r="AC24" s="52"/>
      <c r="AD24" s="52"/>
      <c r="AE24" s="52"/>
      <c r="AF24" s="75"/>
      <c r="AG24" s="14"/>
      <c r="AH24" s="10"/>
      <c r="AL24" s="423"/>
      <c r="AM24" s="423"/>
      <c r="AN24" s="423"/>
      <c r="BB24" s="423" t="s">
        <v>694</v>
      </c>
    </row>
    <row r="25" spans="2:56" ht="29.25" customHeight="1">
      <c r="C25" s="85" t="s">
        <v>183</v>
      </c>
      <c r="D25" s="88"/>
      <c r="E25" s="88"/>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c r="AG25" s="88"/>
      <c r="AH25" s="89"/>
      <c r="AI25" s="9"/>
      <c r="AJ25" s="9"/>
      <c r="AK25" s="9"/>
      <c r="AL25" s="423"/>
      <c r="AM25" s="423"/>
      <c r="AN25" s="423"/>
      <c r="AO25" s="9"/>
      <c r="AP25" s="9"/>
      <c r="AQ25" s="9"/>
      <c r="AR25" s="9"/>
      <c r="AS25" s="9"/>
      <c r="AT25" s="9"/>
      <c r="AU25" s="9"/>
      <c r="AV25" s="9"/>
      <c r="AW25" s="9"/>
      <c r="AX25" s="9"/>
      <c r="AY25" s="9"/>
      <c r="AZ25" s="9"/>
      <c r="BA25" s="9"/>
      <c r="BB25" s="423" t="s">
        <v>1866</v>
      </c>
    </row>
    <row r="26" spans="2:56" ht="29.25" customHeight="1">
      <c r="C26" s="76" t="s">
        <v>182</v>
      </c>
      <c r="D26" s="51" t="s">
        <v>181</v>
      </c>
      <c r="E26" s="51"/>
      <c r="F26" s="51"/>
      <c r="G26" s="51"/>
      <c r="H26" s="51"/>
      <c r="I26" s="51"/>
      <c r="J26" s="51"/>
      <c r="K26" s="51"/>
      <c r="L26" s="51"/>
      <c r="M26" s="51"/>
      <c r="N26" s="51"/>
      <c r="O26" s="51"/>
      <c r="P26" s="51"/>
      <c r="Q26" s="51"/>
      <c r="R26" s="51"/>
      <c r="S26" s="51"/>
      <c r="T26" s="61"/>
      <c r="U26" s="61"/>
      <c r="V26" s="61"/>
      <c r="W26" s="61"/>
      <c r="X26" s="61"/>
      <c r="Y26" s="61"/>
      <c r="Z26" s="61"/>
      <c r="AA26" s="61"/>
      <c r="AB26" s="61"/>
      <c r="AC26" s="61"/>
      <c r="AD26" s="61"/>
      <c r="AE26" s="61"/>
      <c r="AF26" s="61"/>
      <c r="AG26" s="61"/>
      <c r="AH26" s="77"/>
      <c r="AL26" s="423"/>
      <c r="AM26" s="423"/>
      <c r="AN26" s="423"/>
      <c r="BB26" s="423" t="s">
        <v>1867</v>
      </c>
    </row>
    <row r="27" spans="2:56" ht="14.7" customHeight="1">
      <c r="C27" s="583" t="s">
        <v>241</v>
      </c>
      <c r="D27" s="584"/>
      <c r="E27" s="585"/>
      <c r="F27" s="478" t="str">
        <f>IF(AD6="指定管理","指定管理料","人件費")</f>
        <v>指定管理料</v>
      </c>
      <c r="G27" s="479"/>
      <c r="H27" s="479"/>
      <c r="I27" s="479"/>
      <c r="J27" s="479"/>
      <c r="K27" s="480"/>
      <c r="L27" s="484">
        <f>VLOOKUP(H4,'B．R６収支 '!B3:S325,2,FALSE)</f>
        <v>18486000</v>
      </c>
      <c r="M27" s="485"/>
      <c r="N27" s="485"/>
      <c r="O27" s="485"/>
      <c r="P27" s="485"/>
      <c r="Q27" s="485"/>
      <c r="R27" s="488" t="s">
        <v>170</v>
      </c>
      <c r="S27" s="583" t="s">
        <v>180</v>
      </c>
      <c r="T27" s="584"/>
      <c r="U27" s="585"/>
      <c r="V27" s="593" t="s">
        <v>2034</v>
      </c>
      <c r="W27" s="594"/>
      <c r="X27" s="594"/>
      <c r="Y27" s="594"/>
      <c r="Z27" s="594"/>
      <c r="AA27" s="595"/>
      <c r="AB27" s="572">
        <f>VLOOKUP(H4,'B．R６収支 '!B3:S325,6,FALSE)</f>
        <v>761421</v>
      </c>
      <c r="AC27" s="573"/>
      <c r="AD27" s="573"/>
      <c r="AE27" s="573"/>
      <c r="AF27" s="573"/>
      <c r="AG27" s="573"/>
      <c r="AH27" s="488" t="s">
        <v>170</v>
      </c>
      <c r="AJ27" s="7" t="s">
        <v>2036</v>
      </c>
      <c r="AK27" s="7" t="s">
        <v>2037</v>
      </c>
      <c r="BB27" s="424" t="s">
        <v>1868</v>
      </c>
    </row>
    <row r="28" spans="2:56" ht="14.7" customHeight="1">
      <c r="C28" s="586"/>
      <c r="D28" s="587"/>
      <c r="E28" s="588"/>
      <c r="F28" s="481"/>
      <c r="G28" s="482"/>
      <c r="H28" s="482"/>
      <c r="I28" s="482"/>
      <c r="J28" s="482"/>
      <c r="K28" s="483"/>
      <c r="L28" s="486"/>
      <c r="M28" s="487"/>
      <c r="N28" s="487"/>
      <c r="O28" s="487"/>
      <c r="P28" s="487"/>
      <c r="Q28" s="487"/>
      <c r="R28" s="489"/>
      <c r="S28" s="586"/>
      <c r="T28" s="587"/>
      <c r="U28" s="588"/>
      <c r="V28" s="492" t="s">
        <v>2035</v>
      </c>
      <c r="W28" s="493"/>
      <c r="X28" s="493"/>
      <c r="Y28" s="493"/>
      <c r="Z28" s="493"/>
      <c r="AA28" s="494"/>
      <c r="AB28" s="490">
        <f>VLOOKUP(H4,'B．R６収支 '!B3:U325,20,FALSE)</f>
        <v>79387230</v>
      </c>
      <c r="AC28" s="491"/>
      <c r="AD28" s="491"/>
      <c r="AE28" s="491"/>
      <c r="AF28" s="491"/>
      <c r="AG28" s="491"/>
      <c r="AH28" s="489"/>
      <c r="AJ28" s="7" t="s">
        <v>2038</v>
      </c>
      <c r="BB28" s="424" t="s">
        <v>1869</v>
      </c>
    </row>
    <row r="29" spans="2:56" ht="29.25" customHeight="1">
      <c r="C29" s="586"/>
      <c r="D29" s="589"/>
      <c r="E29" s="588"/>
      <c r="F29" s="596" t="s">
        <v>179</v>
      </c>
      <c r="G29" s="596"/>
      <c r="H29" s="596"/>
      <c r="I29" s="596"/>
      <c r="J29" s="596"/>
      <c r="K29" s="597"/>
      <c r="L29" s="532">
        <f>VLOOKUP(H4,'B．R６収支 '!B3:S325,3,FALSE)</f>
        <v>811690</v>
      </c>
      <c r="M29" s="533"/>
      <c r="N29" s="533"/>
      <c r="O29" s="533"/>
      <c r="P29" s="533"/>
      <c r="Q29" s="533"/>
      <c r="R29" s="13" t="s">
        <v>170</v>
      </c>
      <c r="S29" s="586"/>
      <c r="T29" s="589"/>
      <c r="U29" s="588"/>
      <c r="V29" s="596" t="s">
        <v>178</v>
      </c>
      <c r="W29" s="596"/>
      <c r="X29" s="596"/>
      <c r="Y29" s="596"/>
      <c r="Z29" s="596"/>
      <c r="AA29" s="597"/>
      <c r="AB29" s="532">
        <f>VLOOKUP(H4,'B．R６収支 '!B3:S325,7,FALSE)</f>
        <v>2044000</v>
      </c>
      <c r="AC29" s="533"/>
      <c r="AD29" s="533"/>
      <c r="AE29" s="533"/>
      <c r="AF29" s="533"/>
      <c r="AG29" s="533"/>
      <c r="AH29" s="12" t="s">
        <v>170</v>
      </c>
      <c r="AL29" s="423"/>
      <c r="AM29" s="423"/>
      <c r="AN29" s="423"/>
      <c r="BB29" s="424" t="s">
        <v>1870</v>
      </c>
    </row>
    <row r="30" spans="2:56" ht="29.25" customHeight="1">
      <c r="C30" s="586"/>
      <c r="D30" s="589"/>
      <c r="E30" s="588"/>
      <c r="F30" s="596" t="s">
        <v>177</v>
      </c>
      <c r="G30" s="596"/>
      <c r="H30" s="596"/>
      <c r="I30" s="596"/>
      <c r="J30" s="596"/>
      <c r="K30" s="597"/>
      <c r="L30" s="532">
        <f>VLOOKUP(H4,'B．R６収支 '!B3:S325,4,FALSE)</f>
        <v>13243851.063829787</v>
      </c>
      <c r="M30" s="533"/>
      <c r="N30" s="533"/>
      <c r="O30" s="533"/>
      <c r="P30" s="533"/>
      <c r="Q30" s="533"/>
      <c r="R30" s="13" t="s">
        <v>170</v>
      </c>
      <c r="S30" s="586"/>
      <c r="T30" s="587"/>
      <c r="U30" s="588"/>
      <c r="V30" s="594" t="s">
        <v>176</v>
      </c>
      <c r="W30" s="594"/>
      <c r="X30" s="594"/>
      <c r="Y30" s="594"/>
      <c r="Z30" s="594"/>
      <c r="AA30" s="595"/>
      <c r="AB30" s="572">
        <f>VLOOKUP(H4,'B．R６収支 '!B3:S325,8,FALSE)</f>
        <v>2805421</v>
      </c>
      <c r="AC30" s="573"/>
      <c r="AD30" s="573"/>
      <c r="AE30" s="573"/>
      <c r="AF30" s="573"/>
      <c r="AG30" s="573"/>
      <c r="AH30" s="413" t="s">
        <v>170</v>
      </c>
      <c r="AL30" s="423"/>
      <c r="AM30" s="423"/>
      <c r="AN30" s="423"/>
      <c r="BB30" s="424" t="s">
        <v>1871</v>
      </c>
    </row>
    <row r="31" spans="2:56" ht="29.25" customHeight="1">
      <c r="C31" s="590"/>
      <c r="D31" s="591"/>
      <c r="E31" s="592"/>
      <c r="F31" s="598" t="s">
        <v>1767</v>
      </c>
      <c r="G31" s="598"/>
      <c r="H31" s="598"/>
      <c r="I31" s="598"/>
      <c r="J31" s="598"/>
      <c r="K31" s="599"/>
      <c r="L31" s="579">
        <f>VLOOKUP(H4,'B．R６収支 '!B3:S325,5,FALSE)</f>
        <v>32541541.063829787</v>
      </c>
      <c r="M31" s="580"/>
      <c r="N31" s="580"/>
      <c r="O31" s="580"/>
      <c r="P31" s="580"/>
      <c r="Q31" s="580"/>
      <c r="R31" s="11" t="s">
        <v>170</v>
      </c>
      <c r="S31" s="569" t="s">
        <v>1768</v>
      </c>
      <c r="T31" s="570"/>
      <c r="U31" s="570"/>
      <c r="V31" s="570"/>
      <c r="W31" s="570"/>
      <c r="X31" s="570"/>
      <c r="Y31" s="570"/>
      <c r="Z31" s="570"/>
      <c r="AA31" s="571"/>
      <c r="AB31" s="581">
        <f>VLOOKUP(H4,'B．R６収支 '!B3:S325,9,FALSE)</f>
        <v>-29736120.063829787</v>
      </c>
      <c r="AC31" s="582"/>
      <c r="AD31" s="582"/>
      <c r="AE31" s="582"/>
      <c r="AF31" s="582"/>
      <c r="AG31" s="582"/>
      <c r="AH31" s="414" t="s">
        <v>170</v>
      </c>
      <c r="AL31" s="423"/>
      <c r="AM31" s="423"/>
      <c r="AN31" s="423"/>
      <c r="BB31" s="423" t="s">
        <v>1872</v>
      </c>
      <c r="BC31" s="26"/>
      <c r="BD31" s="26"/>
    </row>
    <row r="32" spans="2:56" s="26" customFormat="1" ht="29.25" customHeight="1">
      <c r="C32" s="66" t="s">
        <v>175</v>
      </c>
      <c r="D32" s="67" t="s">
        <v>231</v>
      </c>
      <c r="E32" s="67"/>
      <c r="F32" s="67"/>
      <c r="G32" s="67"/>
      <c r="H32" s="67"/>
      <c r="I32" s="67"/>
      <c r="J32" s="67"/>
      <c r="K32" s="68"/>
      <c r="L32" s="578">
        <f>VLOOKUP(H4,'B．R６収支 '!B3:S325,11,FALSE)</f>
        <v>342</v>
      </c>
      <c r="M32" s="578"/>
      <c r="N32" s="578"/>
      <c r="O32" s="578"/>
      <c r="P32" s="578"/>
      <c r="Q32" s="578"/>
      <c r="R32" s="22" t="s">
        <v>232</v>
      </c>
      <c r="S32" s="67" t="s">
        <v>255</v>
      </c>
      <c r="T32" s="67" t="s">
        <v>233</v>
      </c>
      <c r="U32" s="67"/>
      <c r="V32" s="67"/>
      <c r="W32" s="67"/>
      <c r="X32" s="67"/>
      <c r="Y32" s="67"/>
      <c r="Z32" s="67"/>
      <c r="AA32" s="68"/>
      <c r="AB32" s="578">
        <f>VLOOKUP(H4,'B．R６収支 '!B3:S325,15,FALSE)</f>
        <v>86947.719484882415</v>
      </c>
      <c r="AC32" s="578"/>
      <c r="AD32" s="578"/>
      <c r="AE32" s="578"/>
      <c r="AF32" s="578"/>
      <c r="AG32" s="578"/>
      <c r="AH32" s="23" t="s">
        <v>170</v>
      </c>
      <c r="AL32" s="424"/>
      <c r="AM32" s="424"/>
      <c r="AN32" s="424"/>
      <c r="BB32" s="423" t="s">
        <v>1873</v>
      </c>
    </row>
    <row r="33" spans="3:56" s="26" customFormat="1" ht="29.25" customHeight="1">
      <c r="C33" s="69" t="s">
        <v>174</v>
      </c>
      <c r="D33" s="70" t="s">
        <v>234</v>
      </c>
      <c r="E33" s="70"/>
      <c r="F33" s="70"/>
      <c r="G33" s="70"/>
      <c r="H33" s="70"/>
      <c r="I33" s="70"/>
      <c r="J33" s="70"/>
      <c r="K33" s="71"/>
      <c r="L33" s="553">
        <f>VLOOKUP(H4,'B．R６収支 '!B3:S325,12,FALSE)</f>
        <v>247875</v>
      </c>
      <c r="M33" s="553"/>
      <c r="N33" s="553"/>
      <c r="O33" s="553"/>
      <c r="P33" s="553"/>
      <c r="Q33" s="553"/>
      <c r="R33" s="24" t="s">
        <v>235</v>
      </c>
      <c r="S33" s="70" t="s">
        <v>244</v>
      </c>
      <c r="T33" s="70" t="s">
        <v>236</v>
      </c>
      <c r="U33" s="70"/>
      <c r="V33" s="70"/>
      <c r="W33" s="70"/>
      <c r="X33" s="70"/>
      <c r="Y33" s="70"/>
      <c r="Z33" s="70"/>
      <c r="AA33" s="71"/>
      <c r="AB33" s="553">
        <f>VLOOKUP(H4,'B．R６収支 '!B3:S325,16,FALSE)</f>
        <v>119.96417574918723</v>
      </c>
      <c r="AC33" s="553"/>
      <c r="AD33" s="553"/>
      <c r="AE33" s="553"/>
      <c r="AF33" s="553"/>
      <c r="AG33" s="553"/>
      <c r="AH33" s="25" t="s">
        <v>170</v>
      </c>
      <c r="AL33" s="424"/>
      <c r="AM33" s="424"/>
      <c r="AN33" s="424"/>
      <c r="BB33" s="423" t="s">
        <v>1874</v>
      </c>
    </row>
    <row r="34" spans="3:56" s="26" customFormat="1" ht="29.25" customHeight="1">
      <c r="C34" s="69" t="s">
        <v>173</v>
      </c>
      <c r="D34" s="70" t="s">
        <v>237</v>
      </c>
      <c r="E34" s="70"/>
      <c r="F34" s="70"/>
      <c r="G34" s="70"/>
      <c r="H34" s="70"/>
      <c r="I34" s="70"/>
      <c r="J34" s="70"/>
      <c r="K34" s="71"/>
      <c r="L34" s="553">
        <f>VLOOKUP(H4,'B．R６収支 '!B3:S325,13,FALSE)</f>
        <v>149449</v>
      </c>
      <c r="M34" s="553"/>
      <c r="N34" s="553"/>
      <c r="O34" s="553"/>
      <c r="P34" s="553"/>
      <c r="Q34" s="553"/>
      <c r="R34" s="24" t="s">
        <v>235</v>
      </c>
      <c r="S34" s="70" t="s">
        <v>217</v>
      </c>
      <c r="T34" s="70" t="s">
        <v>238</v>
      </c>
      <c r="U34" s="70"/>
      <c r="V34" s="70"/>
      <c r="W34" s="70"/>
      <c r="X34" s="70"/>
      <c r="Y34" s="70"/>
      <c r="Z34" s="70"/>
      <c r="AA34" s="71"/>
      <c r="AB34" s="554">
        <f>VLOOKUP(H4,'B．R６収支 '!B3:S325,17,FALSE)</f>
        <v>198.97168976593881</v>
      </c>
      <c r="AC34" s="553"/>
      <c r="AD34" s="553"/>
      <c r="AE34" s="553"/>
      <c r="AF34" s="553"/>
      <c r="AG34" s="553"/>
      <c r="AH34" s="25" t="s">
        <v>170</v>
      </c>
      <c r="AL34" s="424"/>
      <c r="AM34" s="424"/>
      <c r="AN34" s="424"/>
      <c r="BB34" s="423" t="s">
        <v>1875</v>
      </c>
    </row>
    <row r="35" spans="3:56" s="26" customFormat="1" ht="29.25" customHeight="1">
      <c r="C35" s="72" t="s">
        <v>172</v>
      </c>
      <c r="D35" s="73" t="s">
        <v>171</v>
      </c>
      <c r="E35" s="73"/>
      <c r="F35" s="73"/>
      <c r="G35" s="73"/>
      <c r="H35" s="73"/>
      <c r="I35" s="73"/>
      <c r="J35" s="73"/>
      <c r="K35" s="74"/>
      <c r="L35" s="555">
        <f>AD11</f>
        <v>2970.4700000000003</v>
      </c>
      <c r="M35" s="555"/>
      <c r="N35" s="555"/>
      <c r="O35" s="555"/>
      <c r="P35" s="555"/>
      <c r="Q35" s="555"/>
      <c r="R35" s="36" t="s">
        <v>239</v>
      </c>
      <c r="S35" s="73" t="s">
        <v>245</v>
      </c>
      <c r="T35" s="73" t="s">
        <v>240</v>
      </c>
      <c r="U35" s="73"/>
      <c r="V35" s="73"/>
      <c r="W35" s="73"/>
      <c r="X35" s="73"/>
      <c r="Y35" s="73"/>
      <c r="Z35" s="73"/>
      <c r="AA35" s="74"/>
      <c r="AB35" s="555">
        <f>VLOOKUP(H4,'B．R６収支 '!B3:S325,18,FALSE)</f>
        <v>10010.577472194564</v>
      </c>
      <c r="AC35" s="555"/>
      <c r="AD35" s="555"/>
      <c r="AE35" s="555"/>
      <c r="AF35" s="555"/>
      <c r="AG35" s="555"/>
      <c r="AH35" s="37" t="s">
        <v>170</v>
      </c>
      <c r="AL35" s="424"/>
      <c r="AM35" s="424"/>
      <c r="AN35" s="424"/>
      <c r="BB35" s="423" t="s">
        <v>1122</v>
      </c>
      <c r="BC35" s="7"/>
      <c r="BD35" s="7"/>
    </row>
    <row r="36" spans="3:56" ht="26.4" customHeight="1">
      <c r="C36" s="7" t="s">
        <v>1769</v>
      </c>
      <c r="AL36" s="423"/>
      <c r="AM36" s="423"/>
      <c r="AN36" s="423"/>
      <c r="BB36" s="423" t="s">
        <v>1862</v>
      </c>
    </row>
    <row r="37" spans="3:56" ht="18.75" customHeight="1">
      <c r="AL37" s="423"/>
      <c r="AM37" s="423"/>
      <c r="AN37" s="423"/>
      <c r="BB37" s="423" t="s">
        <v>1863</v>
      </c>
    </row>
    <row r="38" spans="3:56" ht="18.75" customHeight="1">
      <c r="AL38" s="423"/>
      <c r="AM38" s="423"/>
      <c r="AN38" s="423"/>
      <c r="BB38" s="423" t="s">
        <v>1876</v>
      </c>
    </row>
    <row r="39" spans="3:56" ht="18.75" customHeight="1">
      <c r="AL39" s="423"/>
      <c r="AM39" s="423"/>
      <c r="AN39" s="423"/>
      <c r="BB39" s="423" t="s">
        <v>1855</v>
      </c>
    </row>
    <row r="40" spans="3:56" ht="18.75" customHeight="1">
      <c r="AL40" s="423"/>
      <c r="AM40" s="423"/>
      <c r="AN40" s="423"/>
      <c r="BB40" s="423" t="s">
        <v>1878</v>
      </c>
    </row>
    <row r="41" spans="3:56" ht="18.75" customHeight="1">
      <c r="AL41" s="423"/>
      <c r="AM41" s="423"/>
      <c r="AN41" s="423"/>
      <c r="BB41" s="423" t="s">
        <v>1879</v>
      </c>
    </row>
    <row r="42" spans="3:56" ht="18.75" customHeight="1">
      <c r="AL42" s="423"/>
      <c r="AM42" s="423"/>
      <c r="AN42" s="423"/>
      <c r="BB42" s="423" t="s">
        <v>1981</v>
      </c>
    </row>
    <row r="43" spans="3:56" ht="18.75" customHeight="1">
      <c r="AL43" s="423"/>
      <c r="AM43" s="423"/>
      <c r="AN43" s="423"/>
      <c r="BB43" s="423" t="s">
        <v>1990</v>
      </c>
    </row>
    <row r="44" spans="3:56" ht="18.75" customHeight="1">
      <c r="AL44" s="423"/>
      <c r="AM44" s="423"/>
      <c r="AN44" s="423"/>
      <c r="BB44" s="423" t="s">
        <v>1774</v>
      </c>
    </row>
    <row r="45" spans="3:56" ht="18.75" customHeight="1">
      <c r="AL45" s="423"/>
      <c r="AM45" s="423"/>
      <c r="AN45" s="423"/>
      <c r="BB45" s="423" t="s">
        <v>920</v>
      </c>
    </row>
    <row r="46" spans="3:56" ht="18.75" customHeight="1">
      <c r="AL46" s="423"/>
      <c r="AM46" s="423"/>
      <c r="AN46" s="423"/>
      <c r="BB46" s="423" t="s">
        <v>1775</v>
      </c>
    </row>
    <row r="47" spans="3:56" ht="18.75" customHeight="1">
      <c r="AL47" s="423"/>
      <c r="AM47" s="423"/>
      <c r="AN47" s="423"/>
      <c r="BB47" s="423" t="s">
        <v>156</v>
      </c>
    </row>
    <row r="48" spans="3:56" ht="18.75" customHeight="1">
      <c r="AL48" s="423"/>
      <c r="AM48" s="423"/>
      <c r="AN48" s="423"/>
      <c r="BB48" s="423" t="s">
        <v>1943</v>
      </c>
    </row>
    <row r="49" spans="38:54" ht="18.75" customHeight="1">
      <c r="AL49" s="423"/>
      <c r="AM49" s="423"/>
      <c r="AN49" s="423"/>
      <c r="BB49" s="423" t="s">
        <v>1945</v>
      </c>
    </row>
    <row r="50" spans="38:54" ht="18.75" customHeight="1">
      <c r="AL50" s="423"/>
      <c r="AM50" s="423"/>
      <c r="AN50" s="423"/>
      <c r="BB50" s="423" t="s">
        <v>1944</v>
      </c>
    </row>
    <row r="51" spans="38:54" ht="18.75" customHeight="1">
      <c r="AL51" s="423"/>
      <c r="AM51" s="423"/>
      <c r="AN51" s="423"/>
      <c r="BB51" s="423" t="s">
        <v>1790</v>
      </c>
    </row>
    <row r="52" spans="38:54" ht="18.75" customHeight="1">
      <c r="AL52" s="423"/>
      <c r="AM52" s="423"/>
      <c r="AN52" s="423"/>
      <c r="BB52" s="423" t="s">
        <v>924</v>
      </c>
    </row>
    <row r="53" spans="38:54" ht="18.75" customHeight="1">
      <c r="AL53" s="423"/>
      <c r="AM53" s="423"/>
      <c r="AN53" s="423"/>
      <c r="BB53" s="423" t="s">
        <v>1840</v>
      </c>
    </row>
    <row r="54" spans="38:54" ht="18.75" customHeight="1">
      <c r="AL54" s="423"/>
      <c r="AM54" s="423"/>
      <c r="AN54" s="423"/>
      <c r="BB54" s="423" t="s">
        <v>1796</v>
      </c>
    </row>
    <row r="55" spans="38:54" ht="18.75" customHeight="1">
      <c r="AL55" s="423"/>
      <c r="AM55" s="423"/>
      <c r="AN55" s="423"/>
      <c r="BB55" s="423" t="s">
        <v>831</v>
      </c>
    </row>
    <row r="56" spans="38:54" ht="18.75" customHeight="1">
      <c r="AL56" s="423"/>
      <c r="AM56" s="423"/>
      <c r="AN56" s="423"/>
      <c r="BB56" s="423" t="s">
        <v>810</v>
      </c>
    </row>
    <row r="57" spans="38:54" ht="18.75" customHeight="1">
      <c r="AL57" s="423"/>
      <c r="AM57" s="423"/>
      <c r="AN57" s="423"/>
      <c r="BB57" s="423" t="s">
        <v>807</v>
      </c>
    </row>
    <row r="58" spans="38:54" ht="18.75" customHeight="1">
      <c r="AL58" s="423"/>
      <c r="AM58" s="423"/>
      <c r="AN58" s="423"/>
      <c r="BB58" s="423" t="s">
        <v>823</v>
      </c>
    </row>
    <row r="59" spans="38:54" ht="18.75" customHeight="1">
      <c r="AL59" s="423"/>
      <c r="AM59" s="423"/>
      <c r="AN59" s="423"/>
      <c r="BB59" s="423" t="s">
        <v>803</v>
      </c>
    </row>
    <row r="60" spans="38:54" ht="18.75" customHeight="1">
      <c r="AL60" s="423"/>
      <c r="AM60" s="423"/>
      <c r="AN60" s="423"/>
      <c r="BB60" s="423" t="s">
        <v>1797</v>
      </c>
    </row>
    <row r="61" spans="38:54" ht="18.75" customHeight="1">
      <c r="AL61" s="423"/>
      <c r="AM61" s="423"/>
      <c r="AN61" s="423"/>
      <c r="BB61" s="423" t="s">
        <v>1845</v>
      </c>
    </row>
    <row r="62" spans="38:54" ht="18.75" customHeight="1">
      <c r="AL62" s="423"/>
      <c r="AM62" s="423"/>
      <c r="AN62" s="423"/>
      <c r="BB62" s="423" t="s">
        <v>1844</v>
      </c>
    </row>
    <row r="63" spans="38:54" ht="18.75" customHeight="1">
      <c r="AL63" s="423"/>
      <c r="AM63" s="423"/>
      <c r="AN63" s="423"/>
      <c r="BB63" s="423" t="s">
        <v>2009</v>
      </c>
    </row>
    <row r="64" spans="38:54" ht="18.75" customHeight="1">
      <c r="AL64" s="423"/>
      <c r="AM64" s="423"/>
      <c r="AN64" s="423"/>
      <c r="BB64" s="423" t="s">
        <v>800</v>
      </c>
    </row>
    <row r="65" spans="38:54" ht="18.75" customHeight="1">
      <c r="AL65" s="423"/>
      <c r="AM65" s="423"/>
      <c r="AN65" s="423"/>
      <c r="BB65" s="423" t="s">
        <v>1905</v>
      </c>
    </row>
    <row r="66" spans="38:54" ht="18.75" customHeight="1">
      <c r="AL66" s="423"/>
      <c r="AM66" s="423"/>
      <c r="AN66" s="423"/>
      <c r="BB66" s="423" t="s">
        <v>1906</v>
      </c>
    </row>
    <row r="67" spans="38:54" ht="18.75" customHeight="1">
      <c r="AL67" s="423"/>
      <c r="AM67" s="423"/>
      <c r="AN67" s="423"/>
      <c r="BB67" s="423" t="s">
        <v>946</v>
      </c>
    </row>
    <row r="68" spans="38:54" ht="18.75" customHeight="1">
      <c r="AL68" s="423"/>
      <c r="AM68" s="423"/>
      <c r="AN68" s="423"/>
      <c r="BB68" s="423" t="s">
        <v>1907</v>
      </c>
    </row>
    <row r="69" spans="38:54" ht="18.75" customHeight="1">
      <c r="AL69" s="423"/>
      <c r="AM69" s="423"/>
      <c r="AN69" s="423"/>
      <c r="BB69" s="423" t="s">
        <v>1908</v>
      </c>
    </row>
    <row r="70" spans="38:54" ht="18.75" customHeight="1">
      <c r="AL70" s="423"/>
      <c r="AM70" s="423"/>
      <c r="AN70" s="423"/>
      <c r="BB70" s="423" t="s">
        <v>1909</v>
      </c>
    </row>
    <row r="71" spans="38:54" ht="18.75" customHeight="1">
      <c r="AL71" s="423"/>
      <c r="AM71" s="423"/>
      <c r="AN71" s="423"/>
      <c r="BB71" s="423" t="s">
        <v>1877</v>
      </c>
    </row>
    <row r="72" spans="38:54" ht="18.75" customHeight="1">
      <c r="AL72" s="423"/>
      <c r="AM72" s="423"/>
      <c r="AN72" s="423"/>
      <c r="BB72" s="423" t="s">
        <v>1856</v>
      </c>
    </row>
    <row r="73" spans="38:54" ht="18.75" customHeight="1">
      <c r="AL73" s="423"/>
      <c r="AM73" s="423"/>
      <c r="AN73" s="423"/>
      <c r="BB73" s="423" t="s">
        <v>1854</v>
      </c>
    </row>
    <row r="74" spans="38:54" ht="18.75" customHeight="1">
      <c r="AL74" s="423"/>
      <c r="AM74" s="423"/>
      <c r="AN74" s="423"/>
      <c r="BB74" s="423" t="s">
        <v>1929</v>
      </c>
    </row>
    <row r="75" spans="38:54" ht="18.75" customHeight="1">
      <c r="AL75" s="423"/>
      <c r="AM75" s="423"/>
      <c r="AN75" s="423"/>
      <c r="BB75" s="423" t="s">
        <v>816</v>
      </c>
    </row>
    <row r="76" spans="38:54" ht="18.75" customHeight="1">
      <c r="AL76" s="423"/>
      <c r="AM76" s="423"/>
      <c r="AN76" s="423"/>
      <c r="BB76" s="423" t="s">
        <v>1930</v>
      </c>
    </row>
    <row r="77" spans="38:54" ht="18.75" customHeight="1">
      <c r="AL77" s="423"/>
      <c r="AM77" s="423"/>
      <c r="AN77" s="423"/>
      <c r="BB77" s="423" t="s">
        <v>930</v>
      </c>
    </row>
    <row r="78" spans="38:54" ht="18.75" customHeight="1">
      <c r="AL78" s="423"/>
      <c r="AM78" s="423"/>
      <c r="AN78" s="423"/>
      <c r="BB78" s="423" t="s">
        <v>1931</v>
      </c>
    </row>
    <row r="79" spans="38:54" ht="18.75" customHeight="1">
      <c r="AL79" s="423"/>
      <c r="AM79" s="423"/>
      <c r="AN79" s="423"/>
      <c r="BB79" s="423" t="s">
        <v>1932</v>
      </c>
    </row>
    <row r="80" spans="38:54" ht="18.75" customHeight="1">
      <c r="AL80" s="423"/>
      <c r="AM80" s="423"/>
      <c r="AN80" s="423"/>
      <c r="BB80" s="423" t="s">
        <v>1933</v>
      </c>
    </row>
    <row r="81" spans="38:54" ht="18.75" customHeight="1">
      <c r="AL81" s="423"/>
      <c r="AM81" s="423"/>
      <c r="AN81" s="423"/>
      <c r="BB81" s="423" t="s">
        <v>1934</v>
      </c>
    </row>
    <row r="82" spans="38:54" ht="18.75" customHeight="1">
      <c r="AL82" s="423"/>
      <c r="AM82" s="423"/>
      <c r="AN82" s="423"/>
      <c r="BB82" s="423" t="s">
        <v>819</v>
      </c>
    </row>
    <row r="83" spans="38:54" ht="18.75" customHeight="1">
      <c r="AL83" s="423"/>
      <c r="AM83" s="423"/>
      <c r="AN83" s="423"/>
      <c r="BB83" s="423" t="s">
        <v>1935</v>
      </c>
    </row>
    <row r="84" spans="38:54" ht="18.75" customHeight="1">
      <c r="AL84" s="423"/>
      <c r="AM84" s="423"/>
      <c r="AN84" s="423"/>
      <c r="BB84" s="423" t="s">
        <v>1936</v>
      </c>
    </row>
    <row r="85" spans="38:54" ht="18.75" customHeight="1">
      <c r="AL85" s="423"/>
      <c r="AM85" s="423"/>
      <c r="AN85" s="423"/>
      <c r="BB85" s="423" t="s">
        <v>1911</v>
      </c>
    </row>
    <row r="86" spans="38:54" ht="18.75" customHeight="1">
      <c r="AL86" s="423"/>
      <c r="AM86" s="423"/>
      <c r="AN86" s="423"/>
      <c r="BB86" s="423" t="s">
        <v>1912</v>
      </c>
    </row>
    <row r="87" spans="38:54" ht="18.75" customHeight="1">
      <c r="AL87" s="423"/>
      <c r="AM87" s="423"/>
      <c r="AN87" s="423"/>
      <c r="BB87" s="423" t="s">
        <v>1913</v>
      </c>
    </row>
    <row r="88" spans="38:54" ht="18.75" customHeight="1">
      <c r="AL88" s="423"/>
      <c r="AM88" s="423"/>
      <c r="AN88" s="423"/>
      <c r="BB88" s="423" t="s">
        <v>1914</v>
      </c>
    </row>
    <row r="89" spans="38:54" ht="18.75" customHeight="1">
      <c r="AL89" s="423"/>
      <c r="AM89" s="423"/>
      <c r="AN89" s="423"/>
      <c r="BB89" s="423" t="s">
        <v>1910</v>
      </c>
    </row>
    <row r="90" spans="38:54" ht="18.75" customHeight="1">
      <c r="AL90" s="423"/>
      <c r="AM90" s="423"/>
      <c r="AN90" s="423"/>
      <c r="BB90" s="423" t="s">
        <v>1915</v>
      </c>
    </row>
    <row r="91" spans="38:54" ht="18.75" customHeight="1">
      <c r="AL91" s="423"/>
      <c r="AM91" s="423"/>
      <c r="AN91" s="423"/>
      <c r="BB91" s="423" t="s">
        <v>1798</v>
      </c>
    </row>
    <row r="92" spans="38:54" ht="18.75" customHeight="1">
      <c r="AL92" s="423"/>
      <c r="AM92" s="423"/>
      <c r="AN92" s="423"/>
      <c r="BB92" s="423" t="s">
        <v>1815</v>
      </c>
    </row>
    <row r="93" spans="38:54" ht="18.75" customHeight="1">
      <c r="AL93" s="423"/>
      <c r="AM93" s="423"/>
      <c r="AN93" s="423"/>
      <c r="BB93" s="423" t="s">
        <v>2017</v>
      </c>
    </row>
    <row r="94" spans="38:54" ht="18.75" customHeight="1">
      <c r="AL94" s="423"/>
      <c r="AM94" s="423"/>
      <c r="AN94" s="423"/>
      <c r="BB94" s="423" t="s">
        <v>2018</v>
      </c>
    </row>
    <row r="95" spans="38:54" ht="18.75" customHeight="1">
      <c r="AL95" s="423"/>
      <c r="AM95" s="423"/>
      <c r="AN95" s="423"/>
      <c r="BB95" s="423" t="s">
        <v>2019</v>
      </c>
    </row>
    <row r="96" spans="38:54" ht="18.75" customHeight="1">
      <c r="AL96" s="423"/>
      <c r="AM96" s="423"/>
      <c r="AN96" s="423"/>
      <c r="BB96" s="423" t="s">
        <v>584</v>
      </c>
    </row>
    <row r="97" spans="38:54" ht="18.75" customHeight="1">
      <c r="AL97" s="423"/>
      <c r="AM97" s="423"/>
      <c r="AN97" s="423"/>
      <c r="BB97" s="423" t="s">
        <v>1818</v>
      </c>
    </row>
    <row r="98" spans="38:54" ht="18.75" customHeight="1">
      <c r="AL98" s="423"/>
      <c r="AM98" s="423"/>
      <c r="AN98" s="423"/>
      <c r="BB98" s="423" t="s">
        <v>1738</v>
      </c>
    </row>
    <row r="99" spans="38:54" ht="18.75" customHeight="1">
      <c r="AL99" s="423"/>
      <c r="AM99" s="423"/>
      <c r="AN99" s="423"/>
      <c r="BB99" s="423" t="s">
        <v>1819</v>
      </c>
    </row>
    <row r="100" spans="38:54" ht="18.75" customHeight="1">
      <c r="AL100" s="423"/>
      <c r="AM100" s="423"/>
      <c r="AN100" s="423"/>
      <c r="BB100" s="423" t="s">
        <v>1820</v>
      </c>
    </row>
    <row r="101" spans="38:54" ht="18.75" customHeight="1">
      <c r="AL101" s="423"/>
      <c r="AM101" s="423"/>
      <c r="AN101" s="423"/>
      <c r="BB101" s="423" t="s">
        <v>274</v>
      </c>
    </row>
    <row r="102" spans="38:54" ht="18.75" customHeight="1">
      <c r="AL102" s="423"/>
      <c r="AM102" s="423"/>
      <c r="AN102" s="423"/>
      <c r="BB102" s="423" t="s">
        <v>1823</v>
      </c>
    </row>
    <row r="103" spans="38:54" ht="18.75" customHeight="1">
      <c r="AL103" s="423"/>
      <c r="AM103" s="423"/>
      <c r="AN103" s="423"/>
      <c r="BB103" s="423" t="s">
        <v>1825</v>
      </c>
    </row>
    <row r="104" spans="38:54" ht="18.75" customHeight="1">
      <c r="AL104" s="423"/>
      <c r="AM104" s="423"/>
      <c r="AN104" s="423"/>
      <c r="BB104" s="423" t="s">
        <v>1826</v>
      </c>
    </row>
    <row r="105" spans="38:54" ht="18.75" customHeight="1">
      <c r="AL105" s="423"/>
      <c r="AM105" s="423"/>
      <c r="AN105" s="423"/>
      <c r="BB105" s="423" t="s">
        <v>1822</v>
      </c>
    </row>
    <row r="106" spans="38:54" ht="18.75" customHeight="1">
      <c r="AL106" s="423"/>
      <c r="AM106" s="423"/>
      <c r="AN106" s="423"/>
      <c r="BB106" s="423" t="s">
        <v>1829</v>
      </c>
    </row>
    <row r="107" spans="38:54" ht="18.75" customHeight="1">
      <c r="AL107" s="423"/>
      <c r="AM107" s="423"/>
      <c r="AN107" s="423"/>
      <c r="BB107" s="423" t="s">
        <v>287</v>
      </c>
    </row>
    <row r="108" spans="38:54" ht="18.75" customHeight="1">
      <c r="AL108" s="423"/>
      <c r="AM108" s="423"/>
      <c r="AN108" s="423"/>
      <c r="BB108" s="423" t="s">
        <v>286</v>
      </c>
    </row>
    <row r="109" spans="38:54" ht="18.75" customHeight="1">
      <c r="AL109" s="423"/>
      <c r="AM109" s="423"/>
      <c r="AN109" s="423"/>
      <c r="BB109" s="423" t="s">
        <v>284</v>
      </c>
    </row>
    <row r="110" spans="38:54" ht="18.75" customHeight="1">
      <c r="AL110" s="423"/>
      <c r="AM110" s="423"/>
      <c r="AN110" s="423"/>
      <c r="BB110" s="423" t="s">
        <v>1827</v>
      </c>
    </row>
    <row r="111" spans="38:54" ht="18.75" customHeight="1">
      <c r="AL111" s="423"/>
      <c r="AM111" s="423"/>
      <c r="AN111" s="423"/>
      <c r="BB111" s="423" t="s">
        <v>1828</v>
      </c>
    </row>
    <row r="112" spans="38:54" ht="18.75" customHeight="1">
      <c r="AL112" s="423"/>
      <c r="AM112" s="423"/>
      <c r="AN112" s="423"/>
      <c r="BB112" s="423" t="s">
        <v>1889</v>
      </c>
    </row>
    <row r="113" spans="38:54" ht="18.75" customHeight="1">
      <c r="AL113" s="423"/>
      <c r="AM113" s="423"/>
      <c r="AN113" s="423"/>
      <c r="BB113" s="423" t="s">
        <v>1891</v>
      </c>
    </row>
    <row r="114" spans="38:54" ht="18.75" customHeight="1">
      <c r="AL114" s="423"/>
      <c r="AM114" s="423"/>
      <c r="AN114" s="423"/>
      <c r="BB114" s="423" t="s">
        <v>1890</v>
      </c>
    </row>
    <row r="115" spans="38:54" ht="18.75" customHeight="1">
      <c r="AL115" s="423"/>
      <c r="AM115" s="423"/>
      <c r="AN115" s="423"/>
      <c r="BB115" s="423" t="s">
        <v>14</v>
      </c>
    </row>
    <row r="116" spans="38:54" ht="18.75" customHeight="1">
      <c r="AL116" s="423"/>
      <c r="AM116" s="423"/>
      <c r="AN116" s="423"/>
      <c r="BB116" s="423" t="s">
        <v>1892</v>
      </c>
    </row>
    <row r="117" spans="38:54" ht="18.75" customHeight="1">
      <c r="AL117" s="423"/>
      <c r="AM117" s="423"/>
      <c r="AN117" s="423"/>
      <c r="BB117" s="423" t="s">
        <v>1893</v>
      </c>
    </row>
    <row r="118" spans="38:54" ht="18.75" customHeight="1">
      <c r="AL118" s="423"/>
      <c r="AM118" s="423"/>
      <c r="AN118" s="423"/>
      <c r="BB118" s="423" t="s">
        <v>1895</v>
      </c>
    </row>
    <row r="119" spans="38:54" ht="18.75" customHeight="1">
      <c r="AL119" s="423"/>
      <c r="AM119" s="423"/>
      <c r="AN119" s="423"/>
      <c r="BB119" s="423" t="s">
        <v>1896</v>
      </c>
    </row>
    <row r="120" spans="38:54" ht="18.75" customHeight="1">
      <c r="AL120" s="423"/>
      <c r="AM120" s="423"/>
      <c r="AN120" s="423"/>
      <c r="BB120" s="423" t="s">
        <v>1897</v>
      </c>
    </row>
    <row r="121" spans="38:54" ht="18.75" customHeight="1">
      <c r="AL121" s="423"/>
      <c r="AM121" s="423"/>
      <c r="AN121" s="423"/>
      <c r="BB121" s="423" t="s">
        <v>1898</v>
      </c>
    </row>
    <row r="122" spans="38:54" ht="18.75" customHeight="1">
      <c r="AL122" s="423"/>
      <c r="AM122" s="423"/>
      <c r="AN122" s="423"/>
      <c r="BB122" s="423" t="s">
        <v>1899</v>
      </c>
    </row>
    <row r="123" spans="38:54" ht="18.75" customHeight="1">
      <c r="AL123" s="423"/>
      <c r="AM123" s="423"/>
      <c r="AN123" s="423"/>
      <c r="BB123" s="423" t="s">
        <v>947</v>
      </c>
    </row>
    <row r="124" spans="38:54" ht="18.75" customHeight="1">
      <c r="AL124" s="423"/>
      <c r="AM124" s="423"/>
      <c r="AN124" s="423"/>
      <c r="BB124" s="423" t="s">
        <v>1894</v>
      </c>
    </row>
    <row r="125" spans="38:54" ht="18.75" customHeight="1">
      <c r="AL125" s="423"/>
      <c r="AM125" s="423"/>
      <c r="AN125" s="423"/>
      <c r="BB125" s="423" t="s">
        <v>1900</v>
      </c>
    </row>
    <row r="126" spans="38:54" ht="18.75" customHeight="1">
      <c r="AL126" s="423"/>
      <c r="AM126" s="423"/>
      <c r="AN126" s="423"/>
      <c r="BB126" s="423" t="s">
        <v>1901</v>
      </c>
    </row>
    <row r="127" spans="38:54" ht="18.75" customHeight="1">
      <c r="AL127" s="423"/>
      <c r="AM127" s="423"/>
      <c r="AN127" s="423"/>
      <c r="BB127" s="423" t="s">
        <v>1902</v>
      </c>
    </row>
    <row r="128" spans="38:54" ht="18.75" customHeight="1">
      <c r="AL128" s="423"/>
      <c r="AM128" s="423"/>
      <c r="AN128" s="423"/>
      <c r="BB128" s="423" t="s">
        <v>1903</v>
      </c>
    </row>
    <row r="129" spans="38:54" ht="18.75" customHeight="1">
      <c r="AL129" s="423"/>
      <c r="AM129" s="423"/>
      <c r="AN129" s="423"/>
      <c r="BB129" s="423" t="s">
        <v>1904</v>
      </c>
    </row>
    <row r="130" spans="38:54" ht="18.75" customHeight="1">
      <c r="AL130" s="423"/>
      <c r="AM130" s="423"/>
      <c r="AN130" s="423"/>
      <c r="BB130" s="423" t="s">
        <v>120</v>
      </c>
    </row>
    <row r="131" spans="38:54" ht="18.75" customHeight="1">
      <c r="AL131" s="423"/>
      <c r="AM131" s="423"/>
      <c r="AN131" s="423"/>
      <c r="BB131" s="423" t="s">
        <v>1836</v>
      </c>
    </row>
    <row r="132" spans="38:54" ht="18.75" customHeight="1">
      <c r="AL132" s="423"/>
      <c r="AM132" s="423"/>
      <c r="AN132" s="423"/>
      <c r="BB132" s="423" t="s">
        <v>1780</v>
      </c>
    </row>
    <row r="133" spans="38:54" ht="18.75" customHeight="1">
      <c r="AL133" s="423"/>
      <c r="AM133" s="423"/>
      <c r="AN133" s="423"/>
      <c r="BB133" s="423" t="s">
        <v>804</v>
      </c>
    </row>
    <row r="134" spans="38:54" ht="18.75" customHeight="1">
      <c r="AL134" s="423"/>
      <c r="AM134" s="423"/>
      <c r="AN134" s="423"/>
      <c r="BB134" s="423" t="s">
        <v>1781</v>
      </c>
    </row>
    <row r="135" spans="38:54" ht="18.75" customHeight="1">
      <c r="AL135" s="423"/>
      <c r="AM135" s="423"/>
      <c r="AN135" s="423"/>
      <c r="BB135" s="423" t="s">
        <v>1776</v>
      </c>
    </row>
    <row r="136" spans="38:54" ht="18.75" customHeight="1">
      <c r="AL136" s="423"/>
      <c r="AM136" s="423"/>
      <c r="AN136" s="423"/>
      <c r="BB136" s="423" t="s">
        <v>797</v>
      </c>
    </row>
    <row r="137" spans="38:54" ht="18.75" customHeight="1">
      <c r="AL137" s="423"/>
      <c r="AM137" s="423"/>
      <c r="AN137" s="423"/>
      <c r="BB137" s="423" t="s">
        <v>1777</v>
      </c>
    </row>
    <row r="138" spans="38:54" ht="18.75" customHeight="1">
      <c r="AL138" s="423"/>
      <c r="AM138" s="423"/>
      <c r="AN138" s="423"/>
      <c r="BB138" s="423" t="s">
        <v>1778</v>
      </c>
    </row>
    <row r="139" spans="38:54" ht="18.75" customHeight="1">
      <c r="AL139" s="423"/>
      <c r="AM139" s="423"/>
      <c r="AN139" s="423"/>
      <c r="BB139" s="423" t="s">
        <v>1779</v>
      </c>
    </row>
    <row r="140" spans="38:54" ht="18.75" customHeight="1">
      <c r="AL140" s="423"/>
      <c r="AM140" s="423"/>
      <c r="AN140" s="423"/>
      <c r="BB140" s="423" t="s">
        <v>1789</v>
      </c>
    </row>
    <row r="141" spans="38:54" ht="18.75" customHeight="1">
      <c r="AL141" s="423"/>
      <c r="AM141" s="423"/>
      <c r="AN141" s="423"/>
      <c r="BB141" s="423" t="s">
        <v>1786</v>
      </c>
    </row>
    <row r="142" spans="38:54" ht="18.75" customHeight="1">
      <c r="AL142" s="423"/>
      <c r="AM142" s="423"/>
      <c r="AN142" s="423"/>
      <c r="BB142" s="423" t="s">
        <v>1785</v>
      </c>
    </row>
    <row r="143" spans="38:54" ht="18.75" customHeight="1">
      <c r="AL143" s="423"/>
      <c r="AM143" s="423"/>
      <c r="AN143" s="423"/>
      <c r="BB143" s="423" t="s">
        <v>1787</v>
      </c>
    </row>
    <row r="144" spans="38:54" ht="18.75" customHeight="1">
      <c r="AL144" s="423"/>
      <c r="AM144" s="423"/>
      <c r="AN144" s="423"/>
      <c r="BB144" s="423" t="s">
        <v>1788</v>
      </c>
    </row>
    <row r="145" spans="38:54" ht="18.75" customHeight="1">
      <c r="AL145" s="423"/>
      <c r="AM145" s="423"/>
      <c r="AN145" s="423"/>
      <c r="BB145" s="423" t="s">
        <v>952</v>
      </c>
    </row>
    <row r="146" spans="38:54" ht="18.75" customHeight="1">
      <c r="AL146" s="423"/>
      <c r="AM146" s="423"/>
      <c r="AN146" s="423"/>
      <c r="BB146" s="423" t="s">
        <v>1782</v>
      </c>
    </row>
    <row r="147" spans="38:54" ht="18.75" customHeight="1">
      <c r="AL147" s="423"/>
      <c r="AM147" s="423"/>
      <c r="AN147" s="423"/>
      <c r="BB147" s="423" t="s">
        <v>818</v>
      </c>
    </row>
    <row r="148" spans="38:54" ht="18.75" customHeight="1">
      <c r="AL148" s="423"/>
      <c r="AM148" s="423"/>
      <c r="AN148" s="423"/>
      <c r="BB148" s="423" t="s">
        <v>932</v>
      </c>
    </row>
    <row r="149" spans="38:54" ht="18.75" customHeight="1">
      <c r="AL149" s="423"/>
      <c r="AM149" s="423"/>
      <c r="AN149" s="423"/>
      <c r="BB149" s="423" t="s">
        <v>1784</v>
      </c>
    </row>
    <row r="150" spans="38:54" ht="18.75" customHeight="1">
      <c r="AL150" s="423"/>
      <c r="AM150" s="423"/>
      <c r="AN150" s="423"/>
      <c r="BB150" s="423" t="s">
        <v>1783</v>
      </c>
    </row>
    <row r="151" spans="38:54" ht="18.75" customHeight="1">
      <c r="AL151" s="423"/>
      <c r="AM151" s="423"/>
      <c r="AN151" s="423"/>
      <c r="BB151" s="423" t="s">
        <v>1830</v>
      </c>
    </row>
    <row r="152" spans="38:54" ht="18.75" customHeight="1">
      <c r="AL152" s="423"/>
      <c r="AM152" s="423"/>
      <c r="AN152" s="423"/>
      <c r="BB152" s="423" t="s">
        <v>1841</v>
      </c>
    </row>
    <row r="153" spans="38:54" ht="18.75" customHeight="1">
      <c r="AL153" s="423"/>
      <c r="AM153" s="423"/>
      <c r="AN153" s="423"/>
      <c r="BB153" s="423" t="s">
        <v>2031</v>
      </c>
    </row>
    <row r="154" spans="38:54" ht="18.75" customHeight="1">
      <c r="AL154" s="423"/>
      <c r="AM154" s="423"/>
      <c r="AN154" s="423"/>
      <c r="BB154" s="423" t="s">
        <v>1842</v>
      </c>
    </row>
    <row r="155" spans="38:54" ht="18.75" customHeight="1">
      <c r="AL155" s="423"/>
      <c r="AM155" s="423"/>
      <c r="AN155" s="423"/>
      <c r="BB155" s="423" t="s">
        <v>1843</v>
      </c>
    </row>
    <row r="156" spans="38:54" ht="18.75" customHeight="1">
      <c r="AL156" s="423"/>
      <c r="AM156" s="423"/>
      <c r="AN156" s="423"/>
      <c r="BB156" s="423" t="s">
        <v>1795</v>
      </c>
    </row>
    <row r="157" spans="38:54" ht="18.75" customHeight="1">
      <c r="AL157" s="423"/>
      <c r="AM157" s="423"/>
      <c r="AN157" s="423"/>
      <c r="BB157" s="423" t="s">
        <v>1850</v>
      </c>
    </row>
    <row r="158" spans="38:54" ht="18.75" customHeight="1">
      <c r="AL158" s="423"/>
      <c r="AM158" s="423"/>
      <c r="AN158" s="423"/>
      <c r="BB158" s="423" t="s">
        <v>1886</v>
      </c>
    </row>
    <row r="159" spans="38:54" ht="18.75" customHeight="1">
      <c r="AL159" s="423"/>
      <c r="AM159" s="423"/>
      <c r="AN159" s="423"/>
      <c r="BB159" s="423" t="s">
        <v>1831</v>
      </c>
    </row>
    <row r="160" spans="38:54" ht="18.75" customHeight="1">
      <c r="AL160" s="423"/>
      <c r="AM160" s="423"/>
      <c r="AN160" s="423"/>
      <c r="BB160" s="423" t="s">
        <v>1834</v>
      </c>
    </row>
    <row r="161" spans="38:54" ht="18.75" customHeight="1">
      <c r="AL161" s="423"/>
      <c r="AM161" s="423"/>
      <c r="AN161" s="423"/>
      <c r="BB161" s="423" t="s">
        <v>1832</v>
      </c>
    </row>
    <row r="162" spans="38:54" ht="18.75" customHeight="1">
      <c r="AL162" s="423"/>
      <c r="AM162" s="423"/>
      <c r="AN162" s="423"/>
      <c r="BB162" s="423" t="s">
        <v>1833</v>
      </c>
    </row>
    <row r="163" spans="38:54" ht="18.75" customHeight="1">
      <c r="AL163" s="423"/>
      <c r="AM163" s="423"/>
      <c r="AN163" s="423"/>
      <c r="BB163" s="423" t="s">
        <v>1835</v>
      </c>
    </row>
    <row r="164" spans="38:54" ht="18.75" customHeight="1">
      <c r="AL164" s="423"/>
      <c r="AM164" s="423"/>
      <c r="AN164" s="423"/>
      <c r="BB164" s="423" t="s">
        <v>1794</v>
      </c>
    </row>
    <row r="165" spans="38:54" ht="18.75" customHeight="1">
      <c r="AL165" s="423"/>
      <c r="AM165" s="423"/>
      <c r="AN165" s="423"/>
      <c r="BB165" s="423" t="s">
        <v>1793</v>
      </c>
    </row>
    <row r="166" spans="38:54" ht="18.75" customHeight="1">
      <c r="AL166" s="423"/>
      <c r="AM166" s="423"/>
      <c r="AN166" s="423"/>
      <c r="BB166" s="423" t="s">
        <v>1791</v>
      </c>
    </row>
    <row r="167" spans="38:54" ht="18.75" customHeight="1">
      <c r="AL167" s="423"/>
      <c r="AM167" s="423"/>
      <c r="AN167" s="423"/>
      <c r="BB167" s="423" t="s">
        <v>1792</v>
      </c>
    </row>
    <row r="168" spans="38:54" ht="18.75" customHeight="1">
      <c r="AL168" s="423"/>
      <c r="AM168" s="423"/>
      <c r="AN168" s="423"/>
      <c r="BB168" s="423" t="s">
        <v>1851</v>
      </c>
    </row>
    <row r="169" spans="38:54" ht="18.75" customHeight="1">
      <c r="AL169" s="423"/>
      <c r="AM169" s="423"/>
      <c r="AN169" s="423"/>
      <c r="BB169" s="423" t="s">
        <v>1883</v>
      </c>
    </row>
    <row r="170" spans="38:54" ht="18.75" customHeight="1">
      <c r="AL170" s="423"/>
      <c r="AM170" s="423"/>
      <c r="AN170" s="423"/>
      <c r="BB170" s="423" t="s">
        <v>1837</v>
      </c>
    </row>
    <row r="171" spans="38:54" ht="18.75" customHeight="1">
      <c r="AL171" s="423"/>
      <c r="AM171" s="423"/>
      <c r="AN171" s="423"/>
      <c r="BB171" s="423" t="s">
        <v>1838</v>
      </c>
    </row>
    <row r="172" spans="38:54" ht="18.75" customHeight="1">
      <c r="AL172" s="423"/>
      <c r="AM172" s="423"/>
      <c r="AN172" s="423"/>
      <c r="BB172" s="423" t="s">
        <v>45</v>
      </c>
    </row>
    <row r="173" spans="38:54" ht="18.75" customHeight="1">
      <c r="AL173" s="423"/>
      <c r="AM173" s="423"/>
      <c r="AN173" s="423"/>
      <c r="BB173" s="423" t="s">
        <v>1839</v>
      </c>
    </row>
    <row r="174" spans="38:54" ht="18.75" customHeight="1">
      <c r="AL174" s="423"/>
      <c r="AM174" s="423"/>
      <c r="AN174" s="423"/>
      <c r="BB174" s="423" t="s">
        <v>1880</v>
      </c>
    </row>
    <row r="175" spans="38:54" ht="18.75" customHeight="1">
      <c r="AL175" s="423"/>
      <c r="AM175" s="423"/>
      <c r="AN175" s="423"/>
      <c r="BB175" s="423" t="s">
        <v>1881</v>
      </c>
    </row>
    <row r="176" spans="38:54" ht="18.75" customHeight="1">
      <c r="AL176" s="423"/>
      <c r="AM176" s="423"/>
      <c r="AN176" s="423"/>
      <c r="BB176" s="423" t="s">
        <v>1882</v>
      </c>
    </row>
    <row r="177" spans="38:54" ht="18.75" customHeight="1">
      <c r="AL177" s="423"/>
      <c r="AM177" s="423"/>
      <c r="AN177" s="423"/>
      <c r="BB177" s="423" t="s">
        <v>1885</v>
      </c>
    </row>
    <row r="178" spans="38:54" ht="18.75" customHeight="1">
      <c r="AL178" s="423"/>
      <c r="AM178" s="423"/>
      <c r="AN178" s="423"/>
      <c r="BB178" s="423" t="s">
        <v>1916</v>
      </c>
    </row>
    <row r="179" spans="38:54" ht="18.75" customHeight="1">
      <c r="AL179" s="423"/>
      <c r="AM179" s="423"/>
      <c r="AN179" s="423"/>
      <c r="BB179" s="423" t="s">
        <v>1888</v>
      </c>
    </row>
    <row r="180" spans="38:54" ht="18.75" customHeight="1">
      <c r="AL180" s="423"/>
      <c r="AM180" s="423"/>
      <c r="AN180" s="423"/>
      <c r="BB180" s="423" t="s">
        <v>1072</v>
      </c>
    </row>
    <row r="181" spans="38:54" ht="18.75" customHeight="1">
      <c r="AL181" s="423"/>
      <c r="AM181" s="423"/>
      <c r="AN181" s="423"/>
      <c r="BB181" s="423" t="s">
        <v>1919</v>
      </c>
    </row>
    <row r="182" spans="38:54" ht="18.75" customHeight="1">
      <c r="AL182" s="423"/>
      <c r="AM182" s="423"/>
      <c r="AN182" s="423"/>
      <c r="BB182" s="423" t="s">
        <v>1920</v>
      </c>
    </row>
    <row r="183" spans="38:54" ht="18.75" customHeight="1">
      <c r="AL183" s="423"/>
      <c r="AM183" s="423"/>
      <c r="AN183" s="423"/>
      <c r="BB183" s="423" t="s">
        <v>1918</v>
      </c>
    </row>
    <row r="184" spans="38:54" ht="18.75" customHeight="1">
      <c r="AL184" s="423"/>
      <c r="AM184" s="423"/>
      <c r="AN184" s="423"/>
      <c r="BB184" s="423" t="s">
        <v>785</v>
      </c>
    </row>
    <row r="185" spans="38:54" ht="18.75" customHeight="1">
      <c r="AL185" s="423"/>
      <c r="AM185" s="423"/>
      <c r="AN185" s="423"/>
      <c r="BB185" s="423" t="s">
        <v>921</v>
      </c>
    </row>
    <row r="186" spans="38:54" ht="18.75" customHeight="1">
      <c r="AL186" s="423"/>
      <c r="AM186" s="423"/>
      <c r="AN186" s="423"/>
      <c r="BB186" s="423" t="s">
        <v>1921</v>
      </c>
    </row>
    <row r="187" spans="38:54" ht="18.75" customHeight="1">
      <c r="AL187" s="423"/>
      <c r="AM187" s="423"/>
      <c r="AN187" s="423"/>
      <c r="BB187" s="423" t="s">
        <v>919</v>
      </c>
    </row>
    <row r="188" spans="38:54" ht="18.75" customHeight="1">
      <c r="AL188" s="423"/>
      <c r="AM188" s="423"/>
      <c r="AN188" s="423"/>
      <c r="BB188" s="423" t="s">
        <v>118</v>
      </c>
    </row>
    <row r="189" spans="38:54" ht="18.75" customHeight="1">
      <c r="AL189" s="423"/>
      <c r="AM189" s="423"/>
      <c r="AN189" s="423"/>
      <c r="BB189" s="423" t="s">
        <v>1917</v>
      </c>
    </row>
    <row r="190" spans="38:54" ht="18.75" customHeight="1">
      <c r="AL190" s="423"/>
      <c r="AM190" s="423"/>
      <c r="AN190" s="423"/>
      <c r="BB190" s="423" t="s">
        <v>1925</v>
      </c>
    </row>
    <row r="191" spans="38:54" ht="18.75" customHeight="1">
      <c r="AL191" s="423"/>
      <c r="AM191" s="423"/>
      <c r="AN191" s="423"/>
      <c r="BB191" s="423" t="s">
        <v>1926</v>
      </c>
    </row>
    <row r="192" spans="38:54" ht="18.75" customHeight="1">
      <c r="AL192" s="423"/>
      <c r="AM192" s="423"/>
      <c r="AN192" s="423"/>
      <c r="BB192" s="423" t="s">
        <v>781</v>
      </c>
    </row>
    <row r="193" spans="38:54" ht="18.75" customHeight="1">
      <c r="AL193" s="423"/>
      <c r="AM193" s="423"/>
      <c r="AN193" s="423"/>
      <c r="BB193" s="423" t="s">
        <v>1922</v>
      </c>
    </row>
    <row r="194" spans="38:54" ht="18.75" customHeight="1">
      <c r="AL194" s="423"/>
      <c r="AM194" s="423"/>
      <c r="AN194" s="423"/>
      <c r="BB194" s="423" t="s">
        <v>851</v>
      </c>
    </row>
    <row r="195" spans="38:54" ht="18.75" customHeight="1">
      <c r="AL195" s="423"/>
      <c r="AM195" s="423"/>
      <c r="AN195" s="423"/>
      <c r="BB195" s="423" t="s">
        <v>728</v>
      </c>
    </row>
    <row r="196" spans="38:54" ht="18.75" customHeight="1">
      <c r="AL196" s="423"/>
      <c r="AM196" s="423"/>
      <c r="AN196" s="423"/>
      <c r="BB196" s="423" t="s">
        <v>923</v>
      </c>
    </row>
    <row r="197" spans="38:54" ht="18.75" customHeight="1">
      <c r="AL197" s="423"/>
      <c r="AM197" s="423"/>
      <c r="AN197" s="423"/>
      <c r="BB197" s="423" t="s">
        <v>119</v>
      </c>
    </row>
    <row r="198" spans="38:54" ht="18.75" customHeight="1">
      <c r="AL198" s="423"/>
      <c r="AM198" s="423"/>
      <c r="AN198" s="423"/>
      <c r="BB198" s="423" t="s">
        <v>2016</v>
      </c>
    </row>
    <row r="199" spans="38:54" ht="18.75" customHeight="1">
      <c r="AL199" s="423"/>
      <c r="AM199" s="423"/>
      <c r="AN199" s="423"/>
      <c r="BB199" s="423" t="s">
        <v>2015</v>
      </c>
    </row>
    <row r="200" spans="38:54" ht="18.75" customHeight="1">
      <c r="AL200" s="423"/>
      <c r="AM200" s="423"/>
      <c r="AN200" s="423"/>
      <c r="BB200" s="423" t="s">
        <v>1946</v>
      </c>
    </row>
    <row r="201" spans="38:54" ht="18.75" customHeight="1">
      <c r="AL201" s="423"/>
      <c r="AM201" s="423"/>
      <c r="AN201" s="423"/>
      <c r="BB201" s="423" t="s">
        <v>953</v>
      </c>
    </row>
    <row r="202" spans="38:54" ht="18.75" customHeight="1">
      <c r="AL202" s="423"/>
      <c r="AM202" s="423"/>
      <c r="AN202" s="423"/>
      <c r="BB202" s="423" t="s">
        <v>951</v>
      </c>
    </row>
    <row r="203" spans="38:54" ht="18.75" customHeight="1">
      <c r="AL203" s="423"/>
      <c r="AM203" s="423"/>
      <c r="AN203" s="423"/>
      <c r="BB203" s="423" t="s">
        <v>949</v>
      </c>
    </row>
    <row r="204" spans="38:54" ht="18.75" customHeight="1">
      <c r="AL204" s="423"/>
      <c r="AM204" s="423"/>
      <c r="AN204" s="423"/>
      <c r="BB204" s="423" t="s">
        <v>1947</v>
      </c>
    </row>
    <row r="205" spans="38:54" ht="18.75" customHeight="1">
      <c r="AL205" s="423"/>
      <c r="AM205" s="423"/>
      <c r="AN205" s="423"/>
      <c r="BB205" s="423" t="s">
        <v>941</v>
      </c>
    </row>
    <row r="206" spans="38:54" ht="18.75" customHeight="1">
      <c r="AL206" s="423"/>
      <c r="AM206" s="423"/>
      <c r="AN206" s="423"/>
      <c r="BB206" s="423" t="s">
        <v>950</v>
      </c>
    </row>
    <row r="207" spans="38:54" ht="18.75" customHeight="1">
      <c r="AL207" s="423"/>
      <c r="AM207" s="423"/>
      <c r="AN207" s="423"/>
      <c r="BB207" s="423" t="s">
        <v>948</v>
      </c>
    </row>
    <row r="208" spans="38:54" ht="18.75" customHeight="1">
      <c r="AL208" s="423"/>
      <c r="AM208" s="423"/>
      <c r="AN208" s="423"/>
      <c r="BB208" s="423" t="s">
        <v>1997</v>
      </c>
    </row>
    <row r="209" spans="38:54" ht="18.75" customHeight="1">
      <c r="AL209" s="423"/>
      <c r="AM209" s="423"/>
      <c r="AN209" s="423"/>
      <c r="BB209" s="423" t="s">
        <v>2001</v>
      </c>
    </row>
    <row r="210" spans="38:54" ht="18.75" customHeight="1">
      <c r="AL210" s="423"/>
      <c r="AM210" s="423"/>
      <c r="AN210" s="423"/>
      <c r="BB210" s="423" t="s">
        <v>1994</v>
      </c>
    </row>
    <row r="211" spans="38:54" ht="18.75" customHeight="1">
      <c r="AL211" s="423"/>
      <c r="AM211" s="423"/>
      <c r="AN211" s="423"/>
      <c r="BB211" s="423" t="s">
        <v>1995</v>
      </c>
    </row>
    <row r="212" spans="38:54" ht="18.75" customHeight="1">
      <c r="AL212" s="423"/>
      <c r="AM212" s="423"/>
      <c r="AN212" s="423"/>
      <c r="BB212" s="423" t="s">
        <v>1996</v>
      </c>
    </row>
    <row r="213" spans="38:54" ht="18.75" customHeight="1">
      <c r="AL213" s="423"/>
      <c r="AM213" s="423"/>
      <c r="AN213" s="423"/>
      <c r="BB213" s="423" t="s">
        <v>1998</v>
      </c>
    </row>
    <row r="214" spans="38:54" ht="18.75" customHeight="1">
      <c r="AL214" s="423"/>
      <c r="AM214" s="423"/>
      <c r="AN214" s="423"/>
      <c r="BB214" s="423" t="s">
        <v>1999</v>
      </c>
    </row>
    <row r="215" spans="38:54" ht="18.75" customHeight="1">
      <c r="AL215" s="423"/>
      <c r="AM215" s="423"/>
      <c r="AN215" s="423"/>
      <c r="BB215" s="423" t="s">
        <v>929</v>
      </c>
    </row>
    <row r="216" spans="38:54" ht="18.75" customHeight="1">
      <c r="AL216" s="423"/>
      <c r="AM216" s="423"/>
      <c r="AN216" s="423"/>
      <c r="BB216" s="423" t="s">
        <v>2000</v>
      </c>
    </row>
    <row r="217" spans="38:54" ht="18.75" customHeight="1">
      <c r="AL217" s="423"/>
      <c r="AM217" s="423"/>
      <c r="AN217" s="423"/>
      <c r="BB217" s="423" t="s">
        <v>2002</v>
      </c>
    </row>
    <row r="218" spans="38:54" ht="18.75" customHeight="1">
      <c r="AL218" s="423"/>
      <c r="AM218" s="423"/>
      <c r="AN218" s="423"/>
      <c r="BB218" s="423" t="s">
        <v>2003</v>
      </c>
    </row>
    <row r="219" spans="38:54" ht="18.75" customHeight="1">
      <c r="AL219" s="423"/>
      <c r="AM219" s="423"/>
      <c r="AN219" s="423"/>
      <c r="BB219" s="423" t="s">
        <v>2004</v>
      </c>
    </row>
    <row r="220" spans="38:54" ht="18.75" customHeight="1">
      <c r="AL220" s="423"/>
      <c r="AM220" s="423"/>
      <c r="AN220" s="423"/>
      <c r="BB220" s="423" t="s">
        <v>1993</v>
      </c>
    </row>
    <row r="221" spans="38:54" ht="18.75" customHeight="1">
      <c r="AL221" s="423"/>
      <c r="AM221" s="423"/>
      <c r="AN221" s="423"/>
      <c r="BB221" s="423" t="s">
        <v>2005</v>
      </c>
    </row>
    <row r="222" spans="38:54" ht="18.75" customHeight="1">
      <c r="AL222" s="423"/>
      <c r="AM222" s="423"/>
      <c r="AN222" s="423"/>
      <c r="BB222" s="423" t="s">
        <v>2006</v>
      </c>
    </row>
    <row r="223" spans="38:54" ht="18.75" customHeight="1">
      <c r="AL223" s="423"/>
      <c r="AM223" s="423"/>
      <c r="AN223" s="423"/>
      <c r="BB223" s="423" t="s">
        <v>1948</v>
      </c>
    </row>
    <row r="224" spans="38:54" ht="18.75" customHeight="1">
      <c r="AL224" s="423"/>
      <c r="AM224" s="423"/>
      <c r="AN224" s="423"/>
      <c r="BB224" s="423" t="s">
        <v>1949</v>
      </c>
    </row>
    <row r="225" spans="38:54" ht="18.75" customHeight="1">
      <c r="AL225" s="423"/>
      <c r="AM225" s="423"/>
      <c r="AN225" s="423"/>
      <c r="BB225" s="423" t="s">
        <v>1942</v>
      </c>
    </row>
    <row r="226" spans="38:54" ht="18.75" customHeight="1">
      <c r="AL226" s="423"/>
      <c r="AM226" s="423"/>
      <c r="AN226" s="423"/>
      <c r="BB226" s="423" t="s">
        <v>116</v>
      </c>
    </row>
    <row r="227" spans="38:54" ht="18.75" customHeight="1">
      <c r="AL227" s="423"/>
      <c r="AM227" s="423"/>
      <c r="AN227" s="423"/>
      <c r="BB227" s="423" t="s">
        <v>1928</v>
      </c>
    </row>
    <row r="228" spans="38:54" ht="18.75" customHeight="1">
      <c r="AL228" s="423"/>
      <c r="AM228" s="423"/>
      <c r="AN228" s="423"/>
      <c r="BB228" s="423" t="s">
        <v>1950</v>
      </c>
    </row>
    <row r="229" spans="38:54" ht="18.75" customHeight="1">
      <c r="AL229" s="423"/>
      <c r="AM229" s="423"/>
      <c r="AN229" s="423"/>
      <c r="BB229" s="423" t="s">
        <v>1956</v>
      </c>
    </row>
    <row r="230" spans="38:54" ht="18.75" customHeight="1">
      <c r="AL230" s="423"/>
      <c r="AM230" s="423"/>
      <c r="AN230" s="423"/>
      <c r="BB230" s="423" t="s">
        <v>1957</v>
      </c>
    </row>
    <row r="231" spans="38:54" ht="18.75" customHeight="1">
      <c r="AL231" s="423"/>
      <c r="AM231" s="423"/>
      <c r="AN231" s="423"/>
      <c r="BB231" s="423" t="s">
        <v>1958</v>
      </c>
    </row>
    <row r="232" spans="38:54" ht="18.75" customHeight="1">
      <c r="AL232" s="423"/>
      <c r="AM232" s="423"/>
      <c r="AN232" s="423"/>
      <c r="BB232" s="423" t="s">
        <v>1955</v>
      </c>
    </row>
    <row r="233" spans="38:54" ht="18.75" customHeight="1">
      <c r="AL233" s="423"/>
      <c r="AM233" s="423"/>
      <c r="AN233" s="423"/>
      <c r="BB233" s="423" t="s">
        <v>1966</v>
      </c>
    </row>
    <row r="234" spans="38:54" ht="18.75" customHeight="1">
      <c r="AL234" s="423"/>
      <c r="AM234" s="423"/>
      <c r="AN234" s="423"/>
      <c r="BB234" s="423" t="s">
        <v>1952</v>
      </c>
    </row>
    <row r="235" spans="38:54" ht="18.75" customHeight="1">
      <c r="AL235" s="423"/>
      <c r="AM235" s="423"/>
      <c r="AN235" s="423"/>
      <c r="BB235" s="423" t="s">
        <v>1974</v>
      </c>
    </row>
    <row r="236" spans="38:54" ht="18.75" customHeight="1">
      <c r="AL236" s="423"/>
      <c r="AM236" s="423"/>
      <c r="AN236" s="423"/>
      <c r="BB236" s="423" t="s">
        <v>1975</v>
      </c>
    </row>
    <row r="237" spans="38:54" ht="18.75" customHeight="1">
      <c r="AL237" s="423"/>
      <c r="AM237" s="423"/>
      <c r="AN237" s="423"/>
      <c r="BB237" s="423" t="s">
        <v>1976</v>
      </c>
    </row>
    <row r="238" spans="38:54" ht="18.75" customHeight="1">
      <c r="AL238" s="423"/>
      <c r="AM238" s="423"/>
      <c r="AN238" s="423"/>
      <c r="BB238" s="423" t="s">
        <v>1978</v>
      </c>
    </row>
    <row r="239" spans="38:54" ht="18.75" customHeight="1">
      <c r="AL239" s="423"/>
      <c r="AM239" s="423"/>
      <c r="AN239" s="423"/>
      <c r="BB239" s="423" t="s">
        <v>1977</v>
      </c>
    </row>
    <row r="240" spans="38:54" ht="18.75" customHeight="1">
      <c r="AL240" s="423"/>
      <c r="AM240" s="423"/>
      <c r="AN240" s="423"/>
      <c r="BB240" s="423" t="s">
        <v>1884</v>
      </c>
    </row>
    <row r="241" spans="38:54" ht="18.75" customHeight="1">
      <c r="AL241" s="423"/>
      <c r="AM241" s="423"/>
      <c r="AN241" s="423"/>
      <c r="BB241" s="423" t="s">
        <v>1979</v>
      </c>
    </row>
    <row r="242" spans="38:54" ht="18.75" customHeight="1">
      <c r="AL242" s="423"/>
      <c r="AM242" s="423"/>
      <c r="AN242" s="423"/>
      <c r="BB242" s="423" t="s">
        <v>1980</v>
      </c>
    </row>
    <row r="243" spans="38:54" ht="18.75" customHeight="1">
      <c r="AL243" s="423"/>
      <c r="AM243" s="423"/>
      <c r="AN243" s="423"/>
      <c r="BB243" s="423" t="s">
        <v>1970</v>
      </c>
    </row>
    <row r="244" spans="38:54" ht="18.75" customHeight="1">
      <c r="AL244" s="423"/>
      <c r="AM244" s="423"/>
      <c r="AN244" s="423"/>
      <c r="BB244" s="423" t="s">
        <v>1954</v>
      </c>
    </row>
    <row r="245" spans="38:54" ht="18.75" customHeight="1">
      <c r="AL245" s="423"/>
      <c r="AM245" s="423"/>
      <c r="AN245" s="423"/>
      <c r="BB245" s="423" t="s">
        <v>1953</v>
      </c>
    </row>
    <row r="246" spans="38:54" ht="18.75" customHeight="1">
      <c r="AL246" s="423"/>
      <c r="AM246" s="423"/>
      <c r="AN246" s="423"/>
      <c r="BB246" s="423" t="s">
        <v>1967</v>
      </c>
    </row>
    <row r="247" spans="38:54" ht="18.75" customHeight="1">
      <c r="AL247" s="423"/>
      <c r="AM247" s="423"/>
      <c r="AN247" s="423"/>
      <c r="BB247" s="423" t="s">
        <v>1968</v>
      </c>
    </row>
    <row r="248" spans="38:54" ht="18.75" customHeight="1">
      <c r="AL248" s="423"/>
      <c r="AM248" s="423"/>
      <c r="AN248" s="423"/>
      <c r="BB248" s="423" t="s">
        <v>1969</v>
      </c>
    </row>
    <row r="249" spans="38:54" ht="18.75" customHeight="1">
      <c r="AL249" s="423"/>
      <c r="AM249" s="423"/>
      <c r="AN249" s="423"/>
      <c r="BB249" s="423" t="s">
        <v>1964</v>
      </c>
    </row>
    <row r="250" spans="38:54" ht="18.75" customHeight="1">
      <c r="AL250" s="423"/>
      <c r="AM250" s="423"/>
      <c r="AN250" s="423"/>
      <c r="BB250" s="423" t="s">
        <v>1959</v>
      </c>
    </row>
    <row r="251" spans="38:54" ht="18.75" customHeight="1">
      <c r="AL251" s="423"/>
      <c r="AM251" s="423"/>
      <c r="AN251" s="423"/>
      <c r="BB251" s="423" t="s">
        <v>1960</v>
      </c>
    </row>
    <row r="252" spans="38:54" ht="18.75" customHeight="1">
      <c r="AL252" s="423"/>
      <c r="AM252" s="423"/>
      <c r="AN252" s="423"/>
      <c r="BB252" s="423" t="s">
        <v>1961</v>
      </c>
    </row>
    <row r="253" spans="38:54" ht="18.75" customHeight="1">
      <c r="AL253" s="423"/>
      <c r="AM253" s="423"/>
      <c r="AN253" s="423"/>
      <c r="BB253" s="423" t="s">
        <v>1962</v>
      </c>
    </row>
    <row r="254" spans="38:54" ht="18.75" customHeight="1">
      <c r="AL254" s="423"/>
      <c r="AM254" s="423"/>
      <c r="AN254" s="423"/>
      <c r="BB254" s="423" t="s">
        <v>1963</v>
      </c>
    </row>
    <row r="255" spans="38:54" ht="18.75" customHeight="1">
      <c r="AL255" s="423"/>
      <c r="AM255" s="423"/>
      <c r="AN255" s="423"/>
      <c r="BB255" s="423" t="s">
        <v>1983</v>
      </c>
    </row>
    <row r="256" spans="38:54" ht="18.75" customHeight="1">
      <c r="AL256" s="423"/>
      <c r="AM256" s="423"/>
      <c r="AN256" s="423"/>
      <c r="BB256" s="423" t="s">
        <v>1984</v>
      </c>
    </row>
    <row r="257" spans="38:54" ht="18.75" customHeight="1">
      <c r="AL257" s="423"/>
      <c r="AM257" s="423"/>
      <c r="AN257" s="423"/>
      <c r="BB257" s="423" t="s">
        <v>777</v>
      </c>
    </row>
    <row r="258" spans="38:54" ht="18.75" customHeight="1">
      <c r="AL258" s="423"/>
      <c r="AM258" s="423"/>
      <c r="AN258" s="423"/>
      <c r="BB258" s="423" t="s">
        <v>1923</v>
      </c>
    </row>
    <row r="259" spans="38:54" ht="18.75" customHeight="1">
      <c r="AL259" s="423"/>
      <c r="AM259" s="423"/>
      <c r="AN259" s="423"/>
      <c r="BB259" s="423" t="s">
        <v>1924</v>
      </c>
    </row>
    <row r="260" spans="38:54" ht="18.75" customHeight="1">
      <c r="AL260" s="423"/>
      <c r="AM260" s="423"/>
      <c r="AN260" s="423"/>
      <c r="BB260" s="423" t="s">
        <v>779</v>
      </c>
    </row>
    <row r="261" spans="38:54" ht="18.75" customHeight="1">
      <c r="AL261" s="423"/>
      <c r="AM261" s="423"/>
      <c r="AN261" s="423"/>
      <c r="BB261" s="423" t="s">
        <v>1985</v>
      </c>
    </row>
    <row r="262" spans="38:54" ht="18.75" customHeight="1">
      <c r="AL262" s="423"/>
      <c r="AM262" s="423"/>
      <c r="AN262" s="423"/>
      <c r="BB262" s="423" t="s">
        <v>1986</v>
      </c>
    </row>
    <row r="263" spans="38:54" ht="18.75" customHeight="1">
      <c r="AL263" s="423"/>
      <c r="AM263" s="423"/>
      <c r="AN263" s="423"/>
      <c r="BB263" s="423" t="s">
        <v>1987</v>
      </c>
    </row>
    <row r="264" spans="38:54" ht="18.75" customHeight="1">
      <c r="AL264" s="423"/>
      <c r="AM264" s="423"/>
      <c r="AN264" s="423"/>
      <c r="BB264" s="423" t="s">
        <v>1988</v>
      </c>
    </row>
    <row r="265" spans="38:54" ht="18.75" customHeight="1">
      <c r="AL265" s="423"/>
      <c r="AM265" s="423"/>
      <c r="AN265" s="423"/>
      <c r="BB265" s="423" t="s">
        <v>1991</v>
      </c>
    </row>
    <row r="266" spans="38:54" ht="18.75" customHeight="1">
      <c r="AL266" s="423"/>
      <c r="AM266" s="423"/>
      <c r="AN266" s="423"/>
      <c r="BB266" s="423" t="s">
        <v>1989</v>
      </c>
    </row>
    <row r="267" spans="38:54" ht="18.75" customHeight="1">
      <c r="AL267" s="423"/>
      <c r="AM267" s="423"/>
      <c r="AN267" s="423"/>
      <c r="BB267" s="423" t="s">
        <v>1973</v>
      </c>
    </row>
    <row r="268" spans="38:54" ht="18.75" customHeight="1">
      <c r="AL268" s="423"/>
      <c r="AM268" s="423"/>
      <c r="AN268" s="423"/>
      <c r="BB268" s="423" t="s">
        <v>1971</v>
      </c>
    </row>
    <row r="269" spans="38:54" ht="18.75" customHeight="1">
      <c r="AL269" s="423"/>
      <c r="AM269" s="423"/>
      <c r="AN269" s="423"/>
      <c r="BB269" s="423" t="s">
        <v>927</v>
      </c>
    </row>
    <row r="270" spans="38:54" ht="18.75" customHeight="1">
      <c r="AL270" s="423"/>
      <c r="AM270" s="423"/>
      <c r="AN270" s="423"/>
      <c r="BB270" s="423" t="s">
        <v>1972</v>
      </c>
    </row>
    <row r="271" spans="38:54" ht="18.75" customHeight="1">
      <c r="AL271" s="423"/>
      <c r="AM271" s="423"/>
      <c r="AN271" s="423"/>
      <c r="BB271" s="423" t="s">
        <v>782</v>
      </c>
    </row>
    <row r="272" spans="38:54" ht="18.75" customHeight="1">
      <c r="AL272" s="423"/>
      <c r="AM272" s="423"/>
      <c r="AN272" s="423"/>
      <c r="BB272" s="423" t="s">
        <v>1992</v>
      </c>
    </row>
    <row r="273" spans="38:54" ht="18.75" customHeight="1">
      <c r="AL273" s="423"/>
      <c r="AM273" s="423"/>
      <c r="AN273" s="423"/>
      <c r="BB273" s="423" t="s">
        <v>1821</v>
      </c>
    </row>
    <row r="274" spans="38:54" ht="18.75" customHeight="1">
      <c r="AL274" s="423"/>
      <c r="AM274" s="423"/>
      <c r="AN274" s="423"/>
      <c r="BB274" s="423" t="s">
        <v>145</v>
      </c>
    </row>
    <row r="275" spans="38:54" ht="18.75" customHeight="1">
      <c r="AL275" s="423"/>
      <c r="AM275" s="423"/>
      <c r="AN275" s="423"/>
      <c r="BB275" s="423" t="s">
        <v>2008</v>
      </c>
    </row>
    <row r="276" spans="38:54" ht="18.75" customHeight="1">
      <c r="AL276" s="423"/>
      <c r="AM276" s="423"/>
      <c r="AN276" s="423"/>
      <c r="BB276" s="423" t="s">
        <v>2007</v>
      </c>
    </row>
    <row r="277" spans="38:54" ht="18.75" customHeight="1">
      <c r="AL277" s="423"/>
      <c r="AM277" s="423"/>
      <c r="AN277" s="423"/>
      <c r="BB277" s="423" t="s">
        <v>2011</v>
      </c>
    </row>
    <row r="278" spans="38:54" ht="18.75" customHeight="1">
      <c r="AL278" s="423"/>
      <c r="AM278" s="423"/>
      <c r="AN278" s="423"/>
      <c r="BB278" s="423" t="s">
        <v>2012</v>
      </c>
    </row>
    <row r="279" spans="38:54" ht="18.75" customHeight="1">
      <c r="AL279" s="423"/>
      <c r="AM279" s="423"/>
      <c r="AN279" s="423"/>
      <c r="BB279" s="423" t="s">
        <v>761</v>
      </c>
    </row>
    <row r="280" spans="38:54" ht="18.75" customHeight="1">
      <c r="AL280" s="423"/>
      <c r="AM280" s="423"/>
      <c r="AN280" s="423"/>
      <c r="BB280" s="423" t="s">
        <v>2013</v>
      </c>
    </row>
    <row r="281" spans="38:54" ht="18.75" customHeight="1">
      <c r="AL281" s="423"/>
      <c r="AM281" s="423"/>
      <c r="AN281" s="423"/>
      <c r="BB281" s="423" t="s">
        <v>2014</v>
      </c>
    </row>
    <row r="282" spans="38:54" ht="18.75" customHeight="1">
      <c r="AL282" s="423"/>
      <c r="AM282" s="423"/>
      <c r="AN282" s="423"/>
      <c r="BB282" s="423" t="s">
        <v>2010</v>
      </c>
    </row>
    <row r="283" spans="38:54" ht="18.75" customHeight="1">
      <c r="AL283" s="423"/>
      <c r="AM283" s="423"/>
      <c r="AN283" s="423"/>
      <c r="BB283" s="423" t="s">
        <v>2020</v>
      </c>
    </row>
    <row r="284" spans="38:54" ht="18.75" customHeight="1">
      <c r="AL284" s="423"/>
      <c r="AM284" s="423"/>
      <c r="AN284" s="423"/>
      <c r="BB284" s="423" t="s">
        <v>1941</v>
      </c>
    </row>
    <row r="285" spans="38:54" ht="18.75" customHeight="1">
      <c r="AL285" s="423"/>
      <c r="AM285" s="423"/>
      <c r="AN285" s="423"/>
      <c r="BB285" s="423" t="s">
        <v>148</v>
      </c>
    </row>
    <row r="286" spans="38:54" ht="18.75" customHeight="1">
      <c r="AL286" s="423"/>
      <c r="AM286" s="423"/>
      <c r="AN286" s="423"/>
      <c r="BB286" s="423" t="s">
        <v>1800</v>
      </c>
    </row>
    <row r="287" spans="38:54" ht="18.75" customHeight="1">
      <c r="AL287" s="423"/>
      <c r="AM287" s="423"/>
      <c r="AN287" s="423"/>
      <c r="BB287" s="423" t="s">
        <v>1801</v>
      </c>
    </row>
    <row r="288" spans="38:54" ht="18.75" customHeight="1">
      <c r="AL288" s="423"/>
      <c r="AM288" s="423"/>
      <c r="AN288" s="423"/>
      <c r="BB288" s="423" t="s">
        <v>2030</v>
      </c>
    </row>
    <row r="289" spans="38:54" ht="18.75" customHeight="1">
      <c r="AL289" s="423"/>
      <c r="AM289" s="423"/>
      <c r="AN289" s="423"/>
      <c r="BB289" s="423" t="s">
        <v>931</v>
      </c>
    </row>
    <row r="290" spans="38:54" ht="18.75" customHeight="1">
      <c r="AL290" s="423"/>
      <c r="AM290" s="423"/>
      <c r="AN290" s="423"/>
      <c r="BB290" s="423" t="s">
        <v>938</v>
      </c>
    </row>
    <row r="291" spans="38:54" ht="18.75" customHeight="1">
      <c r="AL291" s="423"/>
      <c r="AM291" s="423"/>
      <c r="AN291" s="423"/>
      <c r="BB291" s="423" t="s">
        <v>1802</v>
      </c>
    </row>
    <row r="292" spans="38:54" ht="18.75" customHeight="1">
      <c r="AL292" s="423"/>
      <c r="AM292" s="423"/>
      <c r="AN292" s="423"/>
      <c r="BB292" s="423" t="s">
        <v>1803</v>
      </c>
    </row>
    <row r="293" spans="38:54" ht="18.75" customHeight="1">
      <c r="AL293" s="423"/>
      <c r="AM293" s="423"/>
      <c r="AN293" s="423"/>
      <c r="BB293" s="423" t="s">
        <v>1804</v>
      </c>
    </row>
    <row r="294" spans="38:54" ht="18.75" customHeight="1">
      <c r="AL294" s="423"/>
      <c r="AM294" s="423"/>
      <c r="AN294" s="423"/>
      <c r="BB294" s="423" t="s">
        <v>1806</v>
      </c>
    </row>
    <row r="295" spans="38:54" ht="18.75" customHeight="1">
      <c r="AL295" s="423"/>
      <c r="AM295" s="423"/>
      <c r="AN295" s="423"/>
      <c r="BB295" s="423" t="s">
        <v>1807</v>
      </c>
    </row>
    <row r="296" spans="38:54" ht="18.75" customHeight="1">
      <c r="AL296" s="423"/>
      <c r="AM296" s="423"/>
      <c r="AN296" s="423"/>
      <c r="BB296" s="423" t="s">
        <v>1808</v>
      </c>
    </row>
    <row r="297" spans="38:54" ht="18.75" customHeight="1">
      <c r="AL297" s="423"/>
      <c r="AM297" s="423"/>
      <c r="AN297" s="423"/>
      <c r="BB297" s="423" t="s">
        <v>824</v>
      </c>
    </row>
    <row r="298" spans="38:54" ht="18.75" customHeight="1">
      <c r="AL298" s="423"/>
      <c r="AM298" s="423"/>
      <c r="AN298" s="423"/>
      <c r="BB298" s="423" t="s">
        <v>940</v>
      </c>
    </row>
    <row r="299" spans="38:54" ht="18.75" customHeight="1">
      <c r="AL299" s="423"/>
      <c r="AM299" s="423"/>
      <c r="AN299" s="423"/>
      <c r="BB299" s="423" t="s">
        <v>1799</v>
      </c>
    </row>
    <row r="300" spans="38:54" ht="18.75" customHeight="1">
      <c r="AL300" s="423"/>
      <c r="AM300" s="423"/>
      <c r="AN300" s="423"/>
      <c r="BB300" s="423" t="s">
        <v>1805</v>
      </c>
    </row>
    <row r="301" spans="38:54" ht="18.75" customHeight="1">
      <c r="AL301" s="423"/>
      <c r="AM301" s="423"/>
      <c r="AN301" s="423"/>
      <c r="BB301" s="423" t="s">
        <v>1809</v>
      </c>
    </row>
    <row r="302" spans="38:54" ht="18.75" customHeight="1">
      <c r="AL302" s="423"/>
      <c r="AM302" s="423"/>
      <c r="AN302" s="423"/>
      <c r="BB302" s="423" t="s">
        <v>1810</v>
      </c>
    </row>
    <row r="303" spans="38:54" ht="18.75" customHeight="1">
      <c r="AL303" s="423"/>
      <c r="AM303" s="423"/>
      <c r="AN303" s="423"/>
      <c r="BB303" s="423" t="s">
        <v>1811</v>
      </c>
    </row>
    <row r="304" spans="38:54" ht="18.75" customHeight="1">
      <c r="AL304" s="423"/>
      <c r="AM304" s="423"/>
      <c r="AN304" s="423"/>
      <c r="BB304" s="423" t="s">
        <v>907</v>
      </c>
    </row>
    <row r="305" spans="38:54" ht="18.75" customHeight="1">
      <c r="AL305" s="423"/>
      <c r="AM305" s="423"/>
      <c r="AN305" s="423"/>
      <c r="BB305" s="423" t="s">
        <v>1813</v>
      </c>
    </row>
    <row r="306" spans="38:54" ht="18.75" customHeight="1">
      <c r="AL306" s="423"/>
      <c r="AM306" s="423"/>
      <c r="AN306" s="423"/>
      <c r="BB306" s="423" t="s">
        <v>1812</v>
      </c>
    </row>
    <row r="307" spans="38:54" ht="18.75" customHeight="1">
      <c r="AL307" s="423"/>
      <c r="AM307" s="423"/>
      <c r="AN307" s="423"/>
      <c r="BB307" s="423" t="s">
        <v>2028</v>
      </c>
    </row>
    <row r="308" spans="38:54" ht="18.75" customHeight="1">
      <c r="AL308" s="423"/>
      <c r="AM308" s="423"/>
      <c r="AN308" s="423"/>
      <c r="BB308" s="423" t="s">
        <v>2026</v>
      </c>
    </row>
    <row r="309" spans="38:54" ht="18.75" customHeight="1">
      <c r="AL309" s="423"/>
      <c r="AM309" s="423"/>
      <c r="AN309" s="423"/>
      <c r="BB309" s="423" t="s">
        <v>2027</v>
      </c>
    </row>
    <row r="310" spans="38:54" ht="18.75" customHeight="1">
      <c r="AL310" s="423"/>
      <c r="AM310" s="423"/>
      <c r="AN310" s="423"/>
      <c r="BB310" s="423" t="s">
        <v>1982</v>
      </c>
    </row>
    <row r="311" spans="38:54" ht="18.75" customHeight="1">
      <c r="AL311" s="423"/>
      <c r="AM311" s="423"/>
      <c r="AN311" s="423"/>
      <c r="BB311" s="423" t="s">
        <v>1817</v>
      </c>
    </row>
    <row r="312" spans="38:54" ht="18.75" customHeight="1">
      <c r="AL312" s="423"/>
      <c r="AM312" s="423"/>
      <c r="AN312" s="423"/>
      <c r="BB312" s="423" t="s">
        <v>1816</v>
      </c>
    </row>
    <row r="313" spans="38:54" ht="18.75" customHeight="1">
      <c r="AL313" s="423"/>
      <c r="AM313" s="423"/>
      <c r="AN313" s="423"/>
      <c r="BB313" s="423" t="s">
        <v>1847</v>
      </c>
    </row>
    <row r="314" spans="38:54" ht="18.75" customHeight="1">
      <c r="AL314" s="423"/>
      <c r="AM314" s="423"/>
      <c r="AN314" s="423"/>
      <c r="BB314" s="423" t="s">
        <v>1848</v>
      </c>
    </row>
    <row r="315" spans="38:54" ht="18.75" customHeight="1">
      <c r="AL315" s="423"/>
      <c r="AM315" s="423"/>
      <c r="AN315" s="423"/>
      <c r="BB315" s="423" t="s">
        <v>1846</v>
      </c>
    </row>
    <row r="316" spans="38:54" ht="18.75" customHeight="1">
      <c r="AL316" s="423"/>
      <c r="AM316" s="423"/>
      <c r="AN316" s="423"/>
      <c r="BB316" s="423" t="s">
        <v>1849</v>
      </c>
    </row>
    <row r="317" spans="38:54" ht="18.75" customHeight="1">
      <c r="AL317" s="423"/>
      <c r="AM317" s="423"/>
      <c r="AN317" s="423"/>
      <c r="BB317" s="423" t="s">
        <v>2022</v>
      </c>
    </row>
    <row r="318" spans="38:54" ht="18.75" customHeight="1">
      <c r="AL318" s="423"/>
      <c r="AM318" s="423"/>
      <c r="AN318" s="423"/>
      <c r="BB318" s="423" t="s">
        <v>2021</v>
      </c>
    </row>
    <row r="319" spans="38:54" ht="18.75" customHeight="1">
      <c r="AL319" s="423"/>
      <c r="AM319" s="423"/>
      <c r="AN319" s="423"/>
      <c r="BB319" s="423" t="s">
        <v>2024</v>
      </c>
    </row>
    <row r="320" spans="38:54" ht="18.75" customHeight="1">
      <c r="AL320" s="423"/>
      <c r="AM320" s="423"/>
      <c r="AN320" s="423"/>
      <c r="BB320" s="423" t="s">
        <v>2023</v>
      </c>
    </row>
    <row r="321" spans="38:54" ht="18.75" customHeight="1">
      <c r="AL321" s="423"/>
      <c r="AM321" s="423"/>
      <c r="AN321" s="423"/>
      <c r="BB321" s="423" t="s">
        <v>2025</v>
      </c>
    </row>
    <row r="322" spans="38:54" ht="18.75" customHeight="1">
      <c r="AL322" s="423"/>
      <c r="AM322" s="423"/>
      <c r="AN322" s="423"/>
      <c r="BB322" s="423" t="s">
        <v>2029</v>
      </c>
    </row>
    <row r="323" spans="38:54" ht="18.75" customHeight="1">
      <c r="AL323" s="423"/>
      <c r="AM323" s="423"/>
      <c r="AN323" s="423"/>
      <c r="BB323" s="423" t="s">
        <v>1772</v>
      </c>
    </row>
    <row r="324" spans="38:54" ht="18.75" customHeight="1">
      <c r="AL324" s="423"/>
      <c r="AM324" s="423"/>
      <c r="AN324" s="423"/>
      <c r="BB324" s="423" t="s">
        <v>1773</v>
      </c>
    </row>
    <row r="325" spans="38:54" ht="18.75" customHeight="1">
      <c r="AL325" s="423"/>
      <c r="AM325" s="423"/>
      <c r="AN325" s="423"/>
    </row>
    <row r="326" spans="38:54" ht="18.75" customHeight="1">
      <c r="AL326" s="423"/>
      <c r="AM326" s="423"/>
      <c r="AN326" s="423"/>
    </row>
    <row r="327" spans="38:54" ht="18.75" customHeight="1">
      <c r="AL327" s="423"/>
      <c r="AM327" s="423"/>
      <c r="AN327" s="423"/>
    </row>
    <row r="328" spans="38:54" ht="18.75" customHeight="1">
      <c r="AL328" s="423"/>
      <c r="AM328" s="423"/>
      <c r="AN328" s="423"/>
    </row>
    <row r="329" spans="38:54" ht="18.75" customHeight="1">
      <c r="AL329" s="423"/>
      <c r="AM329" s="423"/>
      <c r="AN329" s="423"/>
    </row>
  </sheetData>
  <dataConsolidate topLabels="1">
    <dataRefs count="1">
      <dataRef ref="C8:C12" sheet="Ａ．基本情報" r:id="rId1"/>
    </dataRefs>
  </dataConsolidate>
  <mergeCells count="107">
    <mergeCell ref="C11:C12"/>
    <mergeCell ref="D11:G12"/>
    <mergeCell ref="N11:N12"/>
    <mergeCell ref="O11:R12"/>
    <mergeCell ref="H12:J12"/>
    <mergeCell ref="L32:Q32"/>
    <mergeCell ref="AB32:AG32"/>
    <mergeCell ref="L33:Q33"/>
    <mergeCell ref="AB33:AG33"/>
    <mergeCell ref="L31:Q31"/>
    <mergeCell ref="AB31:AG31"/>
    <mergeCell ref="C27:E31"/>
    <mergeCell ref="V27:AA27"/>
    <mergeCell ref="V29:AA29"/>
    <mergeCell ref="V30:AA30"/>
    <mergeCell ref="F29:K29"/>
    <mergeCell ref="F30:K30"/>
    <mergeCell ref="F31:K31"/>
    <mergeCell ref="L29:Q29"/>
    <mergeCell ref="S27:U30"/>
    <mergeCell ref="AB27:AG27"/>
    <mergeCell ref="AD13:AH13"/>
    <mergeCell ref="L30:Q30"/>
    <mergeCell ref="C16:C17"/>
    <mergeCell ref="L34:Q34"/>
    <mergeCell ref="AB34:AG34"/>
    <mergeCell ref="L35:Q35"/>
    <mergeCell ref="AB35:AG35"/>
    <mergeCell ref="H4:AH4"/>
    <mergeCell ref="H5:AH5"/>
    <mergeCell ref="Z7:AC7"/>
    <mergeCell ref="AD14:AH14"/>
    <mergeCell ref="P20:R20"/>
    <mergeCell ref="P21:R21"/>
    <mergeCell ref="P22:R22"/>
    <mergeCell ref="P23:R23"/>
    <mergeCell ref="AF19:AH19"/>
    <mergeCell ref="AF20:AH20"/>
    <mergeCell ref="AF21:AH21"/>
    <mergeCell ref="AF22:AH22"/>
    <mergeCell ref="AF23:AH23"/>
    <mergeCell ref="Z16:AH16"/>
    <mergeCell ref="P19:R19"/>
    <mergeCell ref="H13:M13"/>
    <mergeCell ref="S10:X10"/>
    <mergeCell ref="S31:AA31"/>
    <mergeCell ref="P24:Q24"/>
    <mergeCell ref="AB30:AG30"/>
    <mergeCell ref="C14:C15"/>
    <mergeCell ref="D16:G17"/>
    <mergeCell ref="D14:G15"/>
    <mergeCell ref="H14:O14"/>
    <mergeCell ref="Q14:X14"/>
    <mergeCell ref="H15:O15"/>
    <mergeCell ref="Q15:X15"/>
    <mergeCell ref="H17:M17"/>
    <mergeCell ref="N16:S16"/>
    <mergeCell ref="N17:S17"/>
    <mergeCell ref="Z14:AC14"/>
    <mergeCell ref="AD15:AG15"/>
    <mergeCell ref="Z15:AC15"/>
    <mergeCell ref="T17:Y17"/>
    <mergeCell ref="Z17:AH17"/>
    <mergeCell ref="AB29:AG29"/>
    <mergeCell ref="D13:G13"/>
    <mergeCell ref="O13:R13"/>
    <mergeCell ref="S13:X13"/>
    <mergeCell ref="H16:M16"/>
    <mergeCell ref="T16:Y16"/>
    <mergeCell ref="Z13:AC13"/>
    <mergeCell ref="AD10:AG10"/>
    <mergeCell ref="Z10:AC10"/>
    <mergeCell ref="D7:G7"/>
    <mergeCell ref="O6:R6"/>
    <mergeCell ref="H7:M7"/>
    <mergeCell ref="O7:R7"/>
    <mergeCell ref="D9:G9"/>
    <mergeCell ref="O9:R9"/>
    <mergeCell ref="Z9:AC9"/>
    <mergeCell ref="H9:M9"/>
    <mergeCell ref="D10:G10"/>
    <mergeCell ref="O10:R10"/>
    <mergeCell ref="H10:M10"/>
    <mergeCell ref="AB2:AF2"/>
    <mergeCell ref="AD6:AH6"/>
    <mergeCell ref="AD7:AH7"/>
    <mergeCell ref="AD9:AH9"/>
    <mergeCell ref="D4:G4"/>
    <mergeCell ref="D5:G5"/>
    <mergeCell ref="D6:G6"/>
    <mergeCell ref="H6:M6"/>
    <mergeCell ref="F27:K28"/>
    <mergeCell ref="L27:Q28"/>
    <mergeCell ref="R27:R28"/>
    <mergeCell ref="AH27:AH28"/>
    <mergeCell ref="AB28:AG28"/>
    <mergeCell ref="V28:AA28"/>
    <mergeCell ref="H11:J11"/>
    <mergeCell ref="S7:X7"/>
    <mergeCell ref="S6:X6"/>
    <mergeCell ref="Z6:AC6"/>
    <mergeCell ref="S9:X9"/>
    <mergeCell ref="S11:X12"/>
    <mergeCell ref="Y11:Y12"/>
    <mergeCell ref="Z11:AC12"/>
    <mergeCell ref="AH11:AH12"/>
    <mergeCell ref="AD11:AG12"/>
  </mergeCells>
  <phoneticPr fontId="3"/>
  <dataValidations count="2">
    <dataValidation type="list" allowBlank="1" showInputMessage="1" showErrorMessage="1" sqref="AJ6 AM6:AN6" xr:uid="{78975453-2E5A-46A0-8FFF-99B8D8D201ED}">
      <formula1>"1 市直営,2 指定管理,3 貸付,4 休止中,5 その他"</formula1>
    </dataValidation>
    <dataValidation type="list" allowBlank="1" showInputMessage="1" showErrorMessage="1" sqref="BC6" xr:uid="{C61D6079-334E-48A1-8A67-64DEE846F2AF}">
      <formula1>"1 上田中央,2 上田西部,3 上田城南,4 神科豊殿,5 塩田,6 川西,7 丸子,8 真田,9 武石,10 その他"</formula1>
    </dataValidation>
  </dataValidations>
  <pageMargins left="0.59055118110236227" right="0.59055118110236227" top="0.59055118110236227" bottom="0.59055118110236227" header="0.31496062992125984" footer="0.31496062992125984"/>
  <pageSetup paperSize="9" scale="77"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7" r:id="rId5" name="Drop Down 5">
              <controlPr defaultSize="0" autoLine="0" autoPict="0">
                <anchor moveWithCells="1">
                  <from>
                    <xdr:col>35</xdr:col>
                    <xdr:colOff>99060</xdr:colOff>
                    <xdr:row>3</xdr:row>
                    <xdr:rowOff>22860</xdr:rowOff>
                  </from>
                  <to>
                    <xdr:col>40</xdr:col>
                    <xdr:colOff>22860</xdr:colOff>
                    <xdr:row>4</xdr:row>
                    <xdr:rowOff>22860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B27C7-8DD5-4908-80D8-3CB1FBFC5051}">
  <dimension ref="A1:F4"/>
  <sheetViews>
    <sheetView workbookViewId="0">
      <selection activeCell="G19" sqref="G19"/>
    </sheetView>
  </sheetViews>
  <sheetFormatPr defaultRowHeight="18"/>
  <cols>
    <col min="1" max="1" width="50.8984375" customWidth="1"/>
  </cols>
  <sheetData>
    <row r="1" spans="1:6">
      <c r="A1" t="s">
        <v>246</v>
      </c>
      <c r="B1" s="31" t="str">
        <f>VLOOKUP('D．出力用シート'!H4,'A．建物情報'!B3:BP325,57,FALSE)</f>
        <v>〇</v>
      </c>
      <c r="C1" s="31" t="str">
        <f>VLOOKUP('D．出力用シート'!H4,'A．建物情報'!B3:BP325,47,FALSE)</f>
        <v>〇</v>
      </c>
      <c r="D1" s="31" t="str">
        <f>VLOOKUP('D．出力用シート'!H4,'A．建物情報'!B3:BP325,46,FALSE)</f>
        <v>〇</v>
      </c>
      <c r="E1" s="31" t="str">
        <f>VLOOKUP('D．出力用シート'!H4,'A．建物情報'!B3:BP325,45,FALSE)</f>
        <v>〇</v>
      </c>
      <c r="F1">
        <f>COUNTIF(B1:E1,"〇")</f>
        <v>4</v>
      </c>
    </row>
    <row r="2" spans="1:6">
      <c r="A2" t="s">
        <v>247</v>
      </c>
      <c r="B2" s="31" t="str">
        <f>VLOOKUP('D．出力用シート'!H4,'A．建物情報'!B3:BP325,55,FALSE)</f>
        <v>－</v>
      </c>
      <c r="C2" s="31" t="str">
        <f>VLOOKUP('D．出力用シート'!H4,'A．建物情報'!B3:BP325,56,FALSE)</f>
        <v>－</v>
      </c>
      <c r="D2" s="31"/>
      <c r="E2" s="31"/>
      <c r="F2">
        <f t="shared" ref="F2:F4" si="0">COUNTIF(B2:E2,"〇")</f>
        <v>0</v>
      </c>
    </row>
    <row r="3" spans="1:6">
      <c r="A3" t="s">
        <v>248</v>
      </c>
      <c r="B3" s="31" t="str">
        <f>VLOOKUP('D．出力用シート'!H4,'A．建物情報'!B3:BP325,58,FALSE)</f>
        <v>〇</v>
      </c>
      <c r="C3" s="31" t="str">
        <f>VLOOKUP('D．出力用シート'!H4,'A．建物情報'!B3:BP325,59,FALSE)</f>
        <v>〇</v>
      </c>
      <c r="D3" s="31"/>
      <c r="E3" s="31"/>
      <c r="F3">
        <f t="shared" si="0"/>
        <v>2</v>
      </c>
    </row>
    <row r="4" spans="1:6">
      <c r="A4" t="s">
        <v>249</v>
      </c>
      <c r="B4" s="31" t="str">
        <f>VLOOKUP('D．出力用シート'!H4,'A．建物情報'!B3:BP325,49,FALSE)</f>
        <v>〇</v>
      </c>
      <c r="C4" s="31" t="str">
        <f>VLOOKUP('D．出力用シート'!H4,'A．建物情報'!B3:BP325,50,FALSE)</f>
        <v>×</v>
      </c>
      <c r="D4" s="31" t="str">
        <f>VLOOKUP('D．出力用シート'!H4,'A．建物情報'!B3:BP325,51,FALSE)</f>
        <v>×</v>
      </c>
      <c r="E4" s="31"/>
      <c r="F4">
        <f t="shared" si="0"/>
        <v>1</v>
      </c>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A．建物情報</vt:lpstr>
      <vt:lpstr>B．R６収支 </vt:lpstr>
      <vt:lpstr>C．R６貸室稼働率</vt:lpstr>
      <vt:lpstr>D．出力用シート</vt:lpstr>
      <vt:lpstr>バックデータ</vt:lpstr>
      <vt:lpstr>A．建物情報!Print_Area</vt:lpstr>
      <vt:lpstr>C．R６貸室稼働率!Print_Area</vt:lpstr>
      <vt:lpstr>D．出力用シート!Print_Area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荒木 裕輔</cp:lastModifiedBy>
  <cp:lastPrinted>2026-03-18T00:11:32Z</cp:lastPrinted>
  <dcterms:created xsi:type="dcterms:W3CDTF">2023-06-23T02:28:41Z</dcterms:created>
  <dcterms:modified xsi:type="dcterms:W3CDTF">2026-04-10T02:30:06Z</dcterms:modified>
</cp:coreProperties>
</file>