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58 公共施設カルテ\◆公共施設カルテ（R5入力用）\240601　公共施設カルテ（ホームページ公表）\"/>
    </mc:Choice>
  </mc:AlternateContent>
  <xr:revisionPtr revIDLastSave="0" documentId="13_ncr:1_{E3F08612-E0EE-429B-90B6-88ACEBBC306B}" xr6:coauthVersionLast="47" xr6:coauthVersionMax="47" xr10:uidLastSave="{00000000-0000-0000-0000-000000000000}"/>
  <bookViews>
    <workbookView xWindow="12" yWindow="12" windowWidth="23016" windowHeight="12216" xr2:uid="{B9BFDCEB-59D7-4DDA-B7F2-376209D82749}"/>
  </bookViews>
  <sheets>
    <sheet name="A．建物情報" sheetId="1" r:id="rId1"/>
    <sheet name="B．R4収支" sheetId="3" r:id="rId2"/>
    <sheet name="C．出力用シート" sheetId="8" r:id="rId3"/>
    <sheet name="バックデータ" sheetId="9" state="hidden" r:id="rId4"/>
  </sheets>
  <externalReferences>
    <externalReference r:id="rId5"/>
  </externalReferences>
  <definedNames>
    <definedName name="_xlnm._FilterDatabase" localSheetId="0" hidden="1">'A．建物情報'!$A$2:$BP$72</definedName>
    <definedName name="_xlnm._FilterDatabase" localSheetId="1" hidden="1">'B．R4収支'!$A$2:$R$74</definedName>
    <definedName name="PIC">INDEX([1]公共施設カルテ!$A:$A,[1]公共施設カルテ!$O$1)</definedName>
    <definedName name="_xlnm.Print_Area" localSheetId="0">'A．建物情報'!$A$1:$BP$72</definedName>
    <definedName name="_xlnm.Print_Area" localSheetId="1">'B．R4収支'!$A$1:$R$72</definedName>
    <definedName name="_xlnm.Print_Area" localSheetId="2">'C．出力用シート'!$B$2:$AI$34</definedName>
    <definedName name="_xlnm.Print_Titles" localSheetId="0">'A．建物情報'!$2:$2</definedName>
    <definedName name="_xlnm.Print_Titles" localSheetId="1">'B．R4収支'!$2:$2</definedName>
    <definedName name="Z_026896EA_D205_4EB4_B571_F88453E1933E_.wvu.FilterData" localSheetId="0" hidden="1">'A．建物情報'!$A$3:$BP$72</definedName>
    <definedName name="Z_026896EA_D205_4EB4_B571_F88453E1933E_.wvu.FilterData" localSheetId="1" hidden="1">'B．R4収支'!$A$3:$B$72</definedName>
    <definedName name="Z_04F99524_1AB7_4507_A18F_BAB1AE7212A1_.wvu.FilterData" localSheetId="0" hidden="1">'A．建物情報'!#REF!</definedName>
    <definedName name="Z_04F99524_1AB7_4507_A18F_BAB1AE7212A1_.wvu.FilterData" localSheetId="1" hidden="1">'B．R4収支'!#REF!</definedName>
    <definedName name="Z_05427C11_9A66_4D60_B801_16D919DCFB57_.wvu.FilterData" localSheetId="0" hidden="1">'A．建物情報'!$A$3:$BP$72</definedName>
    <definedName name="Z_05427C11_9A66_4D60_B801_16D919DCFB57_.wvu.FilterData" localSheetId="1" hidden="1">'B．R4収支'!$A$3:$B$72</definedName>
    <definedName name="Z_070F2989_8E86_4ABD_B75F_A71E02FA226F_.wvu.Cols" localSheetId="0" hidden="1">'A．建物情報'!$R:$R</definedName>
    <definedName name="Z_070F2989_8E86_4ABD_B75F_A71E02FA226F_.wvu.Cols" localSheetId="1" hidden="1">'B．R4収支'!#REF!</definedName>
    <definedName name="Z_070F2989_8E86_4ABD_B75F_A71E02FA226F_.wvu.FilterData" localSheetId="0" hidden="1">'A．建物情報'!#REF!</definedName>
    <definedName name="Z_070F2989_8E86_4ABD_B75F_A71E02FA226F_.wvu.FilterData" localSheetId="1" hidden="1">'B．R4収支'!#REF!</definedName>
    <definedName name="Z_070F2989_8E86_4ABD_B75F_A71E02FA226F_.wvu.PrintTitles" localSheetId="0" hidden="1">'A．建物情報'!$2:$2</definedName>
    <definedName name="Z_070F2989_8E86_4ABD_B75F_A71E02FA226F_.wvu.PrintTitles" localSheetId="1" hidden="1">'B．R4収支'!$2:$2</definedName>
    <definedName name="Z_0A139500_07B7_4A74_A0E9_FF4BD6CB6B41_.wvu.FilterData" localSheetId="0" hidden="1">'A．建物情報'!$A$3:$BP$72</definedName>
    <definedName name="Z_0A139500_07B7_4A74_A0E9_FF4BD6CB6B41_.wvu.FilterData" localSheetId="1" hidden="1">'B．R4収支'!$A$3:$B$72</definedName>
    <definedName name="Z_0A139500_07B7_4A74_A0E9_FF4BD6CB6B41_.wvu.PrintTitles" localSheetId="0" hidden="1">'A．建物情報'!$2:$2</definedName>
    <definedName name="Z_0A139500_07B7_4A74_A0E9_FF4BD6CB6B41_.wvu.PrintTitles" localSheetId="1" hidden="1">'B．R4収支'!$2:$2</definedName>
    <definedName name="Z_0A6C1D28_A773_4B84_AA20_164E7B3BA8DE_.wvu.Cols" localSheetId="0" hidden="1">'A．建物情報'!$R:$R</definedName>
    <definedName name="Z_0A6C1D28_A773_4B84_AA20_164E7B3BA8DE_.wvu.Cols" localSheetId="1" hidden="1">'B．R4収支'!#REF!</definedName>
    <definedName name="Z_0A6C1D28_A773_4B84_AA20_164E7B3BA8DE_.wvu.FilterData" localSheetId="0" hidden="1">'A．建物情報'!$A$3:$BP$72</definedName>
    <definedName name="Z_0A6C1D28_A773_4B84_AA20_164E7B3BA8DE_.wvu.FilterData" localSheetId="1" hidden="1">'B．R4収支'!$A$3:$B$72</definedName>
    <definedName name="Z_0A6C1D28_A773_4B84_AA20_164E7B3BA8DE_.wvu.PrintTitles" localSheetId="0" hidden="1">'A．建物情報'!$2:$2</definedName>
    <definedName name="Z_0A6C1D28_A773_4B84_AA20_164E7B3BA8DE_.wvu.PrintTitles" localSheetId="1" hidden="1">'B．R4収支'!$2:$2</definedName>
    <definedName name="Z_0CCA0EBB_69D3_4C92_B1CA_2A808363E02A_.wvu.Cols" localSheetId="0" hidden="1">'A．建物情報'!$R:$R</definedName>
    <definedName name="Z_0CCA0EBB_69D3_4C92_B1CA_2A808363E02A_.wvu.Cols" localSheetId="1" hidden="1">'B．R4収支'!#REF!</definedName>
    <definedName name="Z_0CCA0EBB_69D3_4C92_B1CA_2A808363E02A_.wvu.FilterData" localSheetId="0" hidden="1">'A．建物情報'!$A$3:$BP$72</definedName>
    <definedName name="Z_0CCA0EBB_69D3_4C92_B1CA_2A808363E02A_.wvu.FilterData" localSheetId="1" hidden="1">'B．R4収支'!$A$3:$B$72</definedName>
    <definedName name="Z_0CCA0EBB_69D3_4C92_B1CA_2A808363E02A_.wvu.PrintTitles" localSheetId="0" hidden="1">'A．建物情報'!$2:$2</definedName>
    <definedName name="Z_0CCA0EBB_69D3_4C92_B1CA_2A808363E02A_.wvu.PrintTitles" localSheetId="1" hidden="1">'B．R4収支'!$2:$2</definedName>
    <definedName name="Z_0E7D03C8_70AD_4D52_AA2D_4E1403428178_.wvu.Cols" localSheetId="0" hidden="1">'A．建物情報'!$R:$R</definedName>
    <definedName name="Z_0E7D03C8_70AD_4D52_AA2D_4E1403428178_.wvu.Cols" localSheetId="1" hidden="1">'B．R4収支'!#REF!</definedName>
    <definedName name="Z_0E7D03C8_70AD_4D52_AA2D_4E1403428178_.wvu.FilterData" localSheetId="0" hidden="1">'A．建物情報'!$A$3:$BP$72</definedName>
    <definedName name="Z_0E7D03C8_70AD_4D52_AA2D_4E1403428178_.wvu.FilterData" localSheetId="1" hidden="1">'B．R4収支'!$A$3:$B$72</definedName>
    <definedName name="Z_0E7D03C8_70AD_4D52_AA2D_4E1403428178_.wvu.PrintArea" localSheetId="0" hidden="1">'A．建物情報'!$A$2:$BP$2</definedName>
    <definedName name="Z_0E7D03C8_70AD_4D52_AA2D_4E1403428178_.wvu.PrintArea" localSheetId="1" hidden="1">'B．R4収支'!$A$2:$B$2</definedName>
    <definedName name="Z_0E7D03C8_70AD_4D52_AA2D_4E1403428178_.wvu.PrintTitles" localSheetId="0" hidden="1">'A．建物情報'!$2:$2</definedName>
    <definedName name="Z_0E7D03C8_70AD_4D52_AA2D_4E1403428178_.wvu.PrintTitles" localSheetId="1" hidden="1">'B．R4収支'!$2:$2</definedName>
    <definedName name="Z_12E41B4E_37A8_409F_B790_F673A8E4849C_.wvu.Cols" localSheetId="0" hidden="1">'A．建物情報'!$R:$R</definedName>
    <definedName name="Z_12E41B4E_37A8_409F_B790_F673A8E4849C_.wvu.Cols" localSheetId="1" hidden="1">'B．R4収支'!#REF!</definedName>
    <definedName name="Z_12E41B4E_37A8_409F_B790_F673A8E4849C_.wvu.FilterData" localSheetId="0" hidden="1">'A．建物情報'!$A$3:$BP$72</definedName>
    <definedName name="Z_12E41B4E_37A8_409F_B790_F673A8E4849C_.wvu.FilterData" localSheetId="1" hidden="1">'B．R4収支'!$A$3:$B$72</definedName>
    <definedName name="Z_12E41B4E_37A8_409F_B790_F673A8E4849C_.wvu.PrintTitles" localSheetId="0" hidden="1">'A．建物情報'!$2:$2</definedName>
    <definedName name="Z_12E41B4E_37A8_409F_B790_F673A8E4849C_.wvu.PrintTitles" localSheetId="1" hidden="1">'B．R4収支'!$2:$2</definedName>
    <definedName name="Z_1392BD68_1D09_4558_A4D7_FFC37E1CB1F8_.wvu.Cols" localSheetId="0" hidden="1">'A．建物情報'!$R:$R</definedName>
    <definedName name="Z_1392BD68_1D09_4558_A4D7_FFC37E1CB1F8_.wvu.Cols" localSheetId="1" hidden="1">'B．R4収支'!#REF!</definedName>
    <definedName name="Z_1392BD68_1D09_4558_A4D7_FFC37E1CB1F8_.wvu.FilterData" localSheetId="0" hidden="1">'A．建物情報'!#REF!</definedName>
    <definedName name="Z_1392BD68_1D09_4558_A4D7_FFC37E1CB1F8_.wvu.FilterData" localSheetId="1" hidden="1">'B．R4収支'!#REF!</definedName>
    <definedName name="Z_1392BD68_1D09_4558_A4D7_FFC37E1CB1F8_.wvu.PrintTitles" localSheetId="0" hidden="1">'A．建物情報'!$2:$2</definedName>
    <definedName name="Z_1392BD68_1D09_4558_A4D7_FFC37E1CB1F8_.wvu.PrintTitles" localSheetId="1" hidden="1">'B．R4収支'!$2:$2</definedName>
    <definedName name="Z_1455DB6F_1002_4A77_AC51_E6F179E0CF27_.wvu.Cols" localSheetId="0" hidden="1">'A．建物情報'!$R:$R</definedName>
    <definedName name="Z_1455DB6F_1002_4A77_AC51_E6F179E0CF27_.wvu.Cols" localSheetId="1" hidden="1">'B．R4収支'!#REF!</definedName>
    <definedName name="Z_1455DB6F_1002_4A77_AC51_E6F179E0CF27_.wvu.FilterData" localSheetId="0" hidden="1">'A．建物情報'!$A$3:$BP$72</definedName>
    <definedName name="Z_1455DB6F_1002_4A77_AC51_E6F179E0CF27_.wvu.FilterData" localSheetId="1" hidden="1">'B．R4収支'!$A$3:$B$72</definedName>
    <definedName name="Z_1455DB6F_1002_4A77_AC51_E6F179E0CF27_.wvu.PrintTitles" localSheetId="0" hidden="1">'A．建物情報'!$2:$2</definedName>
    <definedName name="Z_1455DB6F_1002_4A77_AC51_E6F179E0CF27_.wvu.PrintTitles" localSheetId="1" hidden="1">'B．R4収支'!$2:$2</definedName>
    <definedName name="Z_153F0DE3_70C1_490F_9B2F_1EDE65B06F3D_.wvu.FilterData" localSheetId="0" hidden="1">'A．建物情報'!#REF!</definedName>
    <definedName name="Z_153F0DE3_70C1_490F_9B2F_1EDE65B06F3D_.wvu.FilterData" localSheetId="1" hidden="1">'B．R4収支'!#REF!</definedName>
    <definedName name="Z_153F0DE3_70C1_490F_9B2F_1EDE65B06F3D_.wvu.PrintArea" localSheetId="0" hidden="1">'A．建物情報'!$A$2:$BP$2</definedName>
    <definedName name="Z_153F0DE3_70C1_490F_9B2F_1EDE65B06F3D_.wvu.PrintArea" localSheetId="1" hidden="1">'B．R4収支'!$A$2:$B$2</definedName>
    <definedName name="Z_153F0DE3_70C1_490F_9B2F_1EDE65B06F3D_.wvu.PrintTitles" localSheetId="0" hidden="1">'A．建物情報'!$2:$2</definedName>
    <definedName name="Z_153F0DE3_70C1_490F_9B2F_1EDE65B06F3D_.wvu.PrintTitles" localSheetId="1" hidden="1">'B．R4収支'!$2:$2</definedName>
    <definedName name="Z_15898BB5_9ACB_4188_97B4_F1E61BFA05B8_.wvu.FilterData" localSheetId="0" hidden="1">'A．建物情報'!$A$3:$BP$72</definedName>
    <definedName name="Z_15898BB5_9ACB_4188_97B4_F1E61BFA05B8_.wvu.FilterData" localSheetId="1" hidden="1">'B．R4収支'!$A$3:$B$72</definedName>
    <definedName name="Z_15898BB5_9ACB_4188_97B4_F1E61BFA05B8_.wvu.PrintArea" localSheetId="0" hidden="1">'A．建物情報'!$A$2:$BP$72</definedName>
    <definedName name="Z_15898BB5_9ACB_4188_97B4_F1E61BFA05B8_.wvu.PrintArea" localSheetId="1" hidden="1">'B．R4収支'!$A$2:$B$72</definedName>
    <definedName name="Z_15898BB5_9ACB_4188_97B4_F1E61BFA05B8_.wvu.PrintTitles" localSheetId="0" hidden="1">'A．建物情報'!$2:$2</definedName>
    <definedName name="Z_15898BB5_9ACB_4188_97B4_F1E61BFA05B8_.wvu.PrintTitles" localSheetId="1" hidden="1">'B．R4収支'!$2:$2</definedName>
    <definedName name="Z_17A51568_6AF8_4301_9032_00CF2DA9C1E6_.wvu.Cols" localSheetId="0" hidden="1">'A．建物情報'!$R:$R</definedName>
    <definedName name="Z_17A51568_6AF8_4301_9032_00CF2DA9C1E6_.wvu.Cols" localSheetId="1" hidden="1">'B．R4収支'!#REF!</definedName>
    <definedName name="Z_17A51568_6AF8_4301_9032_00CF2DA9C1E6_.wvu.FilterData" localSheetId="0" hidden="1">'A．建物情報'!$A$3:$BP$72</definedName>
    <definedName name="Z_17A51568_6AF8_4301_9032_00CF2DA9C1E6_.wvu.FilterData" localSheetId="1" hidden="1">'B．R4収支'!$A$3:$B$72</definedName>
    <definedName name="Z_17A51568_6AF8_4301_9032_00CF2DA9C1E6_.wvu.PrintTitles" localSheetId="0" hidden="1">'A．建物情報'!$2:$2</definedName>
    <definedName name="Z_17A51568_6AF8_4301_9032_00CF2DA9C1E6_.wvu.PrintTitles" localSheetId="1" hidden="1">'B．R4収支'!$2:$2</definedName>
    <definedName name="Z_189B1A01_086B_461B_9ECB_5D3CC4EC14BF_.wvu.Cols" localSheetId="0" hidden="1">'A．建物情報'!$R:$R</definedName>
    <definedName name="Z_189B1A01_086B_461B_9ECB_5D3CC4EC14BF_.wvu.Cols" localSheetId="1" hidden="1">'B．R4収支'!#REF!</definedName>
    <definedName name="Z_189B1A01_086B_461B_9ECB_5D3CC4EC14BF_.wvu.FilterData" localSheetId="0" hidden="1">'A．建物情報'!#REF!</definedName>
    <definedName name="Z_189B1A01_086B_461B_9ECB_5D3CC4EC14BF_.wvu.FilterData" localSheetId="1" hidden="1">'B．R4収支'!#REF!</definedName>
    <definedName name="Z_189B1A01_086B_461B_9ECB_5D3CC4EC14BF_.wvu.PrintArea" localSheetId="0" hidden="1">'A．建物情報'!$A$2:$BP$2</definedName>
    <definedName name="Z_189B1A01_086B_461B_9ECB_5D3CC4EC14BF_.wvu.PrintArea" localSheetId="1" hidden="1">'B．R4収支'!$A$2:$B$2</definedName>
    <definedName name="Z_189B1A01_086B_461B_9ECB_5D3CC4EC14BF_.wvu.PrintTitles" localSheetId="0" hidden="1">'A．建物情報'!$2:$2</definedName>
    <definedName name="Z_189B1A01_086B_461B_9ECB_5D3CC4EC14BF_.wvu.PrintTitles" localSheetId="1" hidden="1">'B．R4収支'!$2:$2</definedName>
    <definedName name="Z_1AFE8B85_96C4_4F36_8F18_7977F4ABFA05_.wvu.Cols" localSheetId="0" hidden="1">'A．建物情報'!$R:$R</definedName>
    <definedName name="Z_1AFE8B85_96C4_4F36_8F18_7977F4ABFA05_.wvu.Cols" localSheetId="1" hidden="1">'B．R4収支'!#REF!</definedName>
    <definedName name="Z_1AFE8B85_96C4_4F36_8F18_7977F4ABFA05_.wvu.FilterData" localSheetId="0" hidden="1">'A．建物情報'!$A$3:$BP$72</definedName>
    <definedName name="Z_1AFE8B85_96C4_4F36_8F18_7977F4ABFA05_.wvu.FilterData" localSheetId="1" hidden="1">'B．R4収支'!$A$3:$B$72</definedName>
    <definedName name="Z_1AFE8B85_96C4_4F36_8F18_7977F4ABFA05_.wvu.PrintTitles" localSheetId="0" hidden="1">'A．建物情報'!$2:$2</definedName>
    <definedName name="Z_1AFE8B85_96C4_4F36_8F18_7977F4ABFA05_.wvu.PrintTitles" localSheetId="1" hidden="1">'B．R4収支'!$2:$2</definedName>
    <definedName name="Z_1D36409B_8449_4E17_BC52_9CCA6E6351C1_.wvu.FilterData" localSheetId="0" hidden="1">'A．建物情報'!$A$3:$BP$72</definedName>
    <definedName name="Z_1D36409B_8449_4E17_BC52_9CCA6E6351C1_.wvu.FilterData" localSheetId="1" hidden="1">'B．R4収支'!$A$3:$B$72</definedName>
    <definedName name="Z_1FA24124_8162_4215_89BE_C9B704DDC7D2_.wvu.FilterData" localSheetId="0" hidden="1">'A．建物情報'!$A$3:$BP$72</definedName>
    <definedName name="Z_1FA24124_8162_4215_89BE_C9B704DDC7D2_.wvu.FilterData" localSheetId="1" hidden="1">'B．R4収支'!$A$3:$B$72</definedName>
    <definedName name="Z_2030F573_E23F_4FA5_AA8A_4BCDE37BD649_.wvu.FilterData" localSheetId="0" hidden="1">'A．建物情報'!$A$3:$BP$72</definedName>
    <definedName name="Z_2030F573_E23F_4FA5_AA8A_4BCDE37BD649_.wvu.FilterData" localSheetId="1" hidden="1">'B．R4収支'!$A$3:$B$72</definedName>
    <definedName name="Z_2055E183_AAA4_451D_B66E_2C21F3779847_.wvu.FilterData" localSheetId="0" hidden="1">'A．建物情報'!$A$3:$BP$72</definedName>
    <definedName name="Z_2055E183_AAA4_451D_B66E_2C21F3779847_.wvu.FilterData" localSheetId="1" hidden="1">'B．R4収支'!$A$3:$B$72</definedName>
    <definedName name="Z_21169621_6F8C_4F2E_A98D_6DD40EC3F6BD_.wvu.Cols" localSheetId="0" hidden="1">'A．建物情報'!$R:$R</definedName>
    <definedName name="Z_21169621_6F8C_4F2E_A98D_6DD40EC3F6BD_.wvu.Cols" localSheetId="1" hidden="1">'B．R4収支'!#REF!</definedName>
    <definedName name="Z_21169621_6F8C_4F2E_A98D_6DD40EC3F6BD_.wvu.FilterData" localSheetId="0" hidden="1">'A．建物情報'!$A$3:$BP$72</definedName>
    <definedName name="Z_21169621_6F8C_4F2E_A98D_6DD40EC3F6BD_.wvu.FilterData" localSheetId="1" hidden="1">'B．R4収支'!$A$3:$B$72</definedName>
    <definedName name="Z_21169621_6F8C_4F2E_A98D_6DD40EC3F6BD_.wvu.PrintTitles" localSheetId="0" hidden="1">'A．建物情報'!$2:$2</definedName>
    <definedName name="Z_21169621_6F8C_4F2E_A98D_6DD40EC3F6BD_.wvu.PrintTitles" localSheetId="1" hidden="1">'B．R4収支'!$2:$2</definedName>
    <definedName name="Z_2184FC37_0257_4761_B170_A3A61FFC8148_.wvu.Cols" localSheetId="0" hidden="1">'A．建物情報'!$R:$R</definedName>
    <definedName name="Z_2184FC37_0257_4761_B170_A3A61FFC8148_.wvu.Cols" localSheetId="1" hidden="1">'B．R4収支'!#REF!</definedName>
    <definedName name="Z_2184FC37_0257_4761_B170_A3A61FFC8148_.wvu.FilterData" localSheetId="0" hidden="1">'A．建物情報'!$A$3:$BP$72</definedName>
    <definedName name="Z_2184FC37_0257_4761_B170_A3A61FFC8148_.wvu.FilterData" localSheetId="1" hidden="1">'B．R4収支'!$A$3:$B$72</definedName>
    <definedName name="Z_2184FC37_0257_4761_B170_A3A61FFC8148_.wvu.PrintTitles" localSheetId="0" hidden="1">'A．建物情報'!$2:$2</definedName>
    <definedName name="Z_2184FC37_0257_4761_B170_A3A61FFC8148_.wvu.PrintTitles" localSheetId="1" hidden="1">'B．R4収支'!$2:$2</definedName>
    <definedName name="Z_23A9C088_577D_48DA_BA36_492B400C4BF6_.wvu.FilterData" localSheetId="0" hidden="1">'A．建物情報'!$A$3:$BP$72</definedName>
    <definedName name="Z_23A9C088_577D_48DA_BA36_492B400C4BF6_.wvu.FilterData" localSheetId="1" hidden="1">'B．R4収支'!$A$3:$B$72</definedName>
    <definedName name="Z_26F52D5E_4757_4858_85B2_96CA959E62D5_.wvu.FilterData" localSheetId="0" hidden="1">'A．建物情報'!$A$3:$BP$72</definedName>
    <definedName name="Z_26F52D5E_4757_4858_85B2_96CA959E62D5_.wvu.FilterData" localSheetId="1" hidden="1">'B．R4収支'!$A$3:$B$72</definedName>
    <definedName name="Z_271C2F83_6971_4F2D_8F94_11A8B9A72209_.wvu.Cols" localSheetId="0" hidden="1">'A．建物情報'!$R:$R</definedName>
    <definedName name="Z_271C2F83_6971_4F2D_8F94_11A8B9A72209_.wvu.Cols" localSheetId="1" hidden="1">'B．R4収支'!#REF!</definedName>
    <definedName name="Z_271C2F83_6971_4F2D_8F94_11A8B9A72209_.wvu.FilterData" localSheetId="0" hidden="1">'A．建物情報'!$A$3:$BP$72</definedName>
    <definedName name="Z_271C2F83_6971_4F2D_8F94_11A8B9A72209_.wvu.FilterData" localSheetId="1" hidden="1">'B．R4収支'!$A$3:$B$72</definedName>
    <definedName name="Z_271C2F83_6971_4F2D_8F94_11A8B9A72209_.wvu.PrintTitles" localSheetId="0" hidden="1">'A．建物情報'!$2:$2</definedName>
    <definedName name="Z_271C2F83_6971_4F2D_8F94_11A8B9A72209_.wvu.PrintTitles" localSheetId="1" hidden="1">'B．R4収支'!$2:$2</definedName>
    <definedName name="Z_2827DE8F_5983_4406_9918_23313399AFE6_.wvu.Cols" localSheetId="0" hidden="1">'A．建物情報'!$R:$R</definedName>
    <definedName name="Z_2827DE8F_5983_4406_9918_23313399AFE6_.wvu.Cols" localSheetId="1" hidden="1">'B．R4収支'!#REF!</definedName>
    <definedName name="Z_2827DE8F_5983_4406_9918_23313399AFE6_.wvu.FilterData" localSheetId="0" hidden="1">'A．建物情報'!$A$3:$BP$72</definedName>
    <definedName name="Z_2827DE8F_5983_4406_9918_23313399AFE6_.wvu.FilterData" localSheetId="1" hidden="1">'B．R4収支'!$A$3:$B$72</definedName>
    <definedName name="Z_2827DE8F_5983_4406_9918_23313399AFE6_.wvu.PrintTitles" localSheetId="0" hidden="1">'A．建物情報'!$2:$2</definedName>
    <definedName name="Z_2827DE8F_5983_4406_9918_23313399AFE6_.wvu.PrintTitles" localSheetId="1" hidden="1">'B．R4収支'!$2:$2</definedName>
    <definedName name="Z_282A4DDB_57A1_48B3_8CD0_0170998287AF_.wvu.Cols" localSheetId="0" hidden="1">'A．建物情報'!$R:$R</definedName>
    <definedName name="Z_282A4DDB_57A1_48B3_8CD0_0170998287AF_.wvu.Cols" localSheetId="1" hidden="1">'B．R4収支'!#REF!</definedName>
    <definedName name="Z_282A4DDB_57A1_48B3_8CD0_0170998287AF_.wvu.FilterData" localSheetId="0" hidden="1">'A．建物情報'!$A$3:$BP$72</definedName>
    <definedName name="Z_282A4DDB_57A1_48B3_8CD0_0170998287AF_.wvu.FilterData" localSheetId="1" hidden="1">'B．R4収支'!$A$3:$B$72</definedName>
    <definedName name="Z_282A4DDB_57A1_48B3_8CD0_0170998287AF_.wvu.PrintTitles" localSheetId="0" hidden="1">'A．建物情報'!$2:$2</definedName>
    <definedName name="Z_282A4DDB_57A1_48B3_8CD0_0170998287AF_.wvu.PrintTitles" localSheetId="1" hidden="1">'B．R4収支'!$2:$2</definedName>
    <definedName name="Z_29E74F49_8163_46B1_A52E_7C7789F6C50D_.wvu.FilterData" localSheetId="0" hidden="1">'A．建物情報'!$A$3:$BP$72</definedName>
    <definedName name="Z_29E74F49_8163_46B1_A52E_7C7789F6C50D_.wvu.FilterData" localSheetId="1" hidden="1">'B．R4収支'!$A$3:$B$72</definedName>
    <definedName name="Z_2E2228BA_0482_4C5B_A54B_741C6C6202CD_.wvu.Cols" localSheetId="0" hidden="1">'A．建物情報'!$R:$R</definedName>
    <definedName name="Z_2E2228BA_0482_4C5B_A54B_741C6C6202CD_.wvu.Cols" localSheetId="1" hidden="1">'B．R4収支'!#REF!</definedName>
    <definedName name="Z_2E2228BA_0482_4C5B_A54B_741C6C6202CD_.wvu.FilterData" localSheetId="0" hidden="1">'A．建物情報'!$A$3:$BP$72</definedName>
    <definedName name="Z_2E2228BA_0482_4C5B_A54B_741C6C6202CD_.wvu.FilterData" localSheetId="1" hidden="1">'B．R4収支'!$A$3:$B$72</definedName>
    <definedName name="Z_2E2228BA_0482_4C5B_A54B_741C6C6202CD_.wvu.PrintArea" localSheetId="0" hidden="1">'A．建物情報'!#REF!</definedName>
    <definedName name="Z_2E2228BA_0482_4C5B_A54B_741C6C6202CD_.wvu.PrintArea" localSheetId="1" hidden="1">'B．R4収支'!#REF!</definedName>
    <definedName name="Z_2E2228BA_0482_4C5B_A54B_741C6C6202CD_.wvu.PrintTitles" localSheetId="0" hidden="1">'A．建物情報'!$2:$2</definedName>
    <definedName name="Z_2E2228BA_0482_4C5B_A54B_741C6C6202CD_.wvu.PrintTitles" localSheetId="1" hidden="1">'B．R4収支'!$2:$2</definedName>
    <definedName name="Z_2EAD649E_B832_4643_A8EB_7BAA31325882_.wvu.FilterData" localSheetId="0" hidden="1">'A．建物情報'!$A$3:$BP$72</definedName>
    <definedName name="Z_2EAD649E_B832_4643_A8EB_7BAA31325882_.wvu.FilterData" localSheetId="1" hidden="1">'B．R4収支'!$A$3:$B$72</definedName>
    <definedName name="Z_2FDC412E_AFAF_4509_9107_8BE953CED700_.wvu.Cols" localSheetId="0" hidden="1">'A．建物情報'!$R:$R</definedName>
    <definedName name="Z_2FDC412E_AFAF_4509_9107_8BE953CED700_.wvu.Cols" localSheetId="1" hidden="1">'B．R4収支'!#REF!</definedName>
    <definedName name="Z_2FDC412E_AFAF_4509_9107_8BE953CED700_.wvu.FilterData" localSheetId="0" hidden="1">'A．建物情報'!$A$3:$BP$72</definedName>
    <definedName name="Z_2FDC412E_AFAF_4509_9107_8BE953CED700_.wvu.FilterData" localSheetId="1" hidden="1">'B．R4収支'!$A$3:$B$72</definedName>
    <definedName name="Z_2FDC412E_AFAF_4509_9107_8BE953CED700_.wvu.PrintTitles" localSheetId="0" hidden="1">'A．建物情報'!$2:$2</definedName>
    <definedName name="Z_2FDC412E_AFAF_4509_9107_8BE953CED700_.wvu.PrintTitles" localSheetId="1" hidden="1">'B．R4収支'!$2:$2</definedName>
    <definedName name="Z_33B80D75_46BA_4DDC_AF99_2E5E8426CF9B_.wvu.Cols" localSheetId="0" hidden="1">'A．建物情報'!$R:$R</definedName>
    <definedName name="Z_33B80D75_46BA_4DDC_AF99_2E5E8426CF9B_.wvu.Cols" localSheetId="1" hidden="1">'B．R4収支'!#REF!</definedName>
    <definedName name="Z_33B80D75_46BA_4DDC_AF99_2E5E8426CF9B_.wvu.FilterData" localSheetId="0" hidden="1">'A．建物情報'!#REF!</definedName>
    <definedName name="Z_33B80D75_46BA_4DDC_AF99_2E5E8426CF9B_.wvu.FilterData" localSheetId="1" hidden="1">'B．R4収支'!#REF!</definedName>
    <definedName name="Z_33B80D75_46BA_4DDC_AF99_2E5E8426CF9B_.wvu.PrintTitles" localSheetId="0" hidden="1">'A．建物情報'!$2:$2</definedName>
    <definedName name="Z_33B80D75_46BA_4DDC_AF99_2E5E8426CF9B_.wvu.PrintTitles" localSheetId="1" hidden="1">'B．R4収支'!$2:$2</definedName>
    <definedName name="Z_33BF926E_98AF_4C19_B4FB_4B47B772BED0_.wvu.Cols" localSheetId="0" hidden="1">'A．建物情報'!$R:$R</definedName>
    <definedName name="Z_33BF926E_98AF_4C19_B4FB_4B47B772BED0_.wvu.Cols" localSheetId="1" hidden="1">'B．R4収支'!#REF!</definedName>
    <definedName name="Z_33BF926E_98AF_4C19_B4FB_4B47B772BED0_.wvu.FilterData" localSheetId="0" hidden="1">'A．建物情報'!#REF!</definedName>
    <definedName name="Z_33BF926E_98AF_4C19_B4FB_4B47B772BED0_.wvu.FilterData" localSheetId="1" hidden="1">'B．R4収支'!#REF!</definedName>
    <definedName name="Z_33BF926E_98AF_4C19_B4FB_4B47B772BED0_.wvu.PrintTitles" localSheetId="0" hidden="1">'A．建物情報'!$2:$2</definedName>
    <definedName name="Z_33BF926E_98AF_4C19_B4FB_4B47B772BED0_.wvu.PrintTitles" localSheetId="1" hidden="1">'B．R4収支'!$2:$2</definedName>
    <definedName name="Z_39C62638_997E_4F50_99F9_57478F85B5E9_.wvu.Cols" localSheetId="0" hidden="1">'A．建物情報'!$R:$R</definedName>
    <definedName name="Z_39C62638_997E_4F50_99F9_57478F85B5E9_.wvu.Cols" localSheetId="1" hidden="1">'B．R4収支'!#REF!</definedName>
    <definedName name="Z_39C62638_997E_4F50_99F9_57478F85B5E9_.wvu.FilterData" localSheetId="0" hidden="1">'A．建物情報'!$A$3:$BP$72</definedName>
    <definedName name="Z_39C62638_997E_4F50_99F9_57478F85B5E9_.wvu.FilterData" localSheetId="1" hidden="1">'B．R4収支'!$A$3:$B$72</definedName>
    <definedName name="Z_39C62638_997E_4F50_99F9_57478F85B5E9_.wvu.PrintTitles" localSheetId="0" hidden="1">'A．建物情報'!$2:$2</definedName>
    <definedName name="Z_39C62638_997E_4F50_99F9_57478F85B5E9_.wvu.PrintTitles" localSheetId="1" hidden="1">'B．R4収支'!$2:$2</definedName>
    <definedName name="Z_39ED6A01_E9DD_4B06_ADDE_FFD6C6FBB4EE_.wvu.FilterData" localSheetId="0" hidden="1">'A．建物情報'!#REF!</definedName>
    <definedName name="Z_39ED6A01_E9DD_4B06_ADDE_FFD6C6FBB4EE_.wvu.FilterData" localSheetId="1" hidden="1">'B．R4収支'!#REF!</definedName>
    <definedName name="Z_3C7B0F5B_A5BD_47B8_AEF1_96EF8078FCA6_.wvu.Cols" localSheetId="0" hidden="1">'A．建物情報'!$R:$R</definedName>
    <definedName name="Z_3C7B0F5B_A5BD_47B8_AEF1_96EF8078FCA6_.wvu.Cols" localSheetId="1" hidden="1">'B．R4収支'!#REF!</definedName>
    <definedName name="Z_3C7B0F5B_A5BD_47B8_AEF1_96EF8078FCA6_.wvu.FilterData" localSheetId="0" hidden="1">'A．建物情報'!#REF!</definedName>
    <definedName name="Z_3C7B0F5B_A5BD_47B8_AEF1_96EF8078FCA6_.wvu.FilterData" localSheetId="1" hidden="1">'B．R4収支'!#REF!</definedName>
    <definedName name="Z_3C7B0F5B_A5BD_47B8_AEF1_96EF8078FCA6_.wvu.PrintTitles" localSheetId="0" hidden="1">'A．建物情報'!$2:$2</definedName>
    <definedName name="Z_3C7B0F5B_A5BD_47B8_AEF1_96EF8078FCA6_.wvu.PrintTitles" localSheetId="1" hidden="1">'B．R4収支'!$2:$2</definedName>
    <definedName name="Z_402F4358_4DB3_4F22_8A5D_01C32A6372D0_.wvu.FilterData" localSheetId="0" hidden="1">'A．建物情報'!$A$3:$BP$72</definedName>
    <definedName name="Z_402F4358_4DB3_4F22_8A5D_01C32A6372D0_.wvu.FilterData" localSheetId="1" hidden="1">'B．R4収支'!$A$3:$B$72</definedName>
    <definedName name="Z_422B73AC_021C_49D4_88E7_AD71FFC9DF44_.wvu.Cols" localSheetId="0" hidden="1">'A．建物情報'!$R:$R</definedName>
    <definedName name="Z_422B73AC_021C_49D4_88E7_AD71FFC9DF44_.wvu.Cols" localSheetId="1" hidden="1">'B．R4収支'!#REF!</definedName>
    <definedName name="Z_422B73AC_021C_49D4_88E7_AD71FFC9DF44_.wvu.FilterData" localSheetId="0" hidden="1">'A．建物情報'!#REF!</definedName>
    <definedName name="Z_422B73AC_021C_49D4_88E7_AD71FFC9DF44_.wvu.FilterData" localSheetId="1" hidden="1">'B．R4収支'!#REF!</definedName>
    <definedName name="Z_422B73AC_021C_49D4_88E7_AD71FFC9DF44_.wvu.PrintArea" localSheetId="0" hidden="1">'A．建物情報'!$A$2:$BP$2</definedName>
    <definedName name="Z_422B73AC_021C_49D4_88E7_AD71FFC9DF44_.wvu.PrintArea" localSheetId="1" hidden="1">'B．R4収支'!$A$2:$B$2</definedName>
    <definedName name="Z_422B73AC_021C_49D4_88E7_AD71FFC9DF44_.wvu.PrintTitles" localSheetId="0" hidden="1">'A．建物情報'!$2:$2</definedName>
    <definedName name="Z_422B73AC_021C_49D4_88E7_AD71FFC9DF44_.wvu.PrintTitles" localSheetId="1" hidden="1">'B．R4収支'!$2:$2</definedName>
    <definedName name="Z_428A8B2C_E000_408B_9BF6_A838C367BC80_.wvu.Cols" localSheetId="0" hidden="1">'A．建物情報'!$R:$R</definedName>
    <definedName name="Z_428A8B2C_E000_408B_9BF6_A838C367BC80_.wvu.Cols" localSheetId="1" hidden="1">'B．R4収支'!#REF!</definedName>
    <definedName name="Z_428A8B2C_E000_408B_9BF6_A838C367BC80_.wvu.FilterData" localSheetId="0" hidden="1">'A．建物情報'!$A$3:$BP$72</definedName>
    <definedName name="Z_428A8B2C_E000_408B_9BF6_A838C367BC80_.wvu.FilterData" localSheetId="1" hidden="1">'B．R4収支'!$A$3:$B$72</definedName>
    <definedName name="Z_428A8B2C_E000_408B_9BF6_A838C367BC80_.wvu.PrintTitles" localSheetId="0" hidden="1">'A．建物情報'!$2:$2</definedName>
    <definedName name="Z_428A8B2C_E000_408B_9BF6_A838C367BC80_.wvu.PrintTitles" localSheetId="1" hidden="1">'B．R4収支'!$2:$2</definedName>
    <definedName name="Z_4403027A_D1ED_43D6_9157_AB8C8A958973_.wvu.FilterData" localSheetId="0" hidden="1">'A．建物情報'!$A$3:$BP$72</definedName>
    <definedName name="Z_4403027A_D1ED_43D6_9157_AB8C8A958973_.wvu.FilterData" localSheetId="1" hidden="1">'B．R4収支'!$A$3:$B$72</definedName>
    <definedName name="Z_448494F3_58FB_47CB_9E16_9E1103EFF303_.wvu.Cols" localSheetId="0" hidden="1">'A．建物情報'!$R:$R</definedName>
    <definedName name="Z_448494F3_58FB_47CB_9E16_9E1103EFF303_.wvu.Cols" localSheetId="1" hidden="1">'B．R4収支'!#REF!</definedName>
    <definedName name="Z_448494F3_58FB_47CB_9E16_9E1103EFF303_.wvu.FilterData" localSheetId="0" hidden="1">'A．建物情報'!$A$3:$BP$72</definedName>
    <definedName name="Z_448494F3_58FB_47CB_9E16_9E1103EFF303_.wvu.FilterData" localSheetId="1" hidden="1">'B．R4収支'!$A$3:$B$72</definedName>
    <definedName name="Z_448494F3_58FB_47CB_9E16_9E1103EFF303_.wvu.PrintArea" localSheetId="0" hidden="1">'A．建物情報'!#REF!</definedName>
    <definedName name="Z_448494F3_58FB_47CB_9E16_9E1103EFF303_.wvu.PrintArea" localSheetId="1" hidden="1">'B．R4収支'!#REF!</definedName>
    <definedName name="Z_448494F3_58FB_47CB_9E16_9E1103EFF303_.wvu.PrintTitles" localSheetId="0" hidden="1">'A．建物情報'!$2:$2</definedName>
    <definedName name="Z_448494F3_58FB_47CB_9E16_9E1103EFF303_.wvu.PrintTitles" localSheetId="1" hidden="1">'B．R4収支'!$2:$2</definedName>
    <definedName name="Z_455F64B5_7C05_4A75_9F10_83F2DBC6533B_.wvu.Cols" localSheetId="0" hidden="1">'A．建物情報'!$R:$R</definedName>
    <definedName name="Z_455F64B5_7C05_4A75_9F10_83F2DBC6533B_.wvu.Cols" localSheetId="1" hidden="1">'B．R4収支'!#REF!</definedName>
    <definedName name="Z_455F64B5_7C05_4A75_9F10_83F2DBC6533B_.wvu.FilterData" localSheetId="0" hidden="1">'A．建物情報'!$A$3:$BP$72</definedName>
    <definedName name="Z_455F64B5_7C05_4A75_9F10_83F2DBC6533B_.wvu.FilterData" localSheetId="1" hidden="1">'B．R4収支'!$A$3:$B$72</definedName>
    <definedName name="Z_455F64B5_7C05_4A75_9F10_83F2DBC6533B_.wvu.PrintArea" localSheetId="0" hidden="1">'A．建物情報'!#REF!</definedName>
    <definedName name="Z_455F64B5_7C05_4A75_9F10_83F2DBC6533B_.wvu.PrintArea" localSheetId="1" hidden="1">'B．R4収支'!#REF!</definedName>
    <definedName name="Z_455F64B5_7C05_4A75_9F10_83F2DBC6533B_.wvu.PrintTitles" localSheetId="0" hidden="1">'A．建物情報'!$2:$2</definedName>
    <definedName name="Z_455F64B5_7C05_4A75_9F10_83F2DBC6533B_.wvu.PrintTitles" localSheetId="1" hidden="1">'B．R4収支'!$2:$2</definedName>
    <definedName name="Z_46028E06_AE98_499D_8413_E4550A2AAB74_.wvu.FilterData" localSheetId="0" hidden="1">'A．建物情報'!#REF!</definedName>
    <definedName name="Z_46028E06_AE98_499D_8413_E4550A2AAB74_.wvu.FilterData" localSheetId="1" hidden="1">'B．R4収支'!#REF!</definedName>
    <definedName name="Z_4661C298_F4EB_4770_84C7_F8AD49647725_.wvu.FilterData" localSheetId="0" hidden="1">'A．建物情報'!$A$3:$BP$72</definedName>
    <definedName name="Z_4661C298_F4EB_4770_84C7_F8AD49647725_.wvu.FilterData" localSheetId="1" hidden="1">'B．R4収支'!$A$3:$B$72</definedName>
    <definedName name="Z_48209549_47BA_44E1_8059_A4FB0CEFEF01_.wvu.Cols" localSheetId="0" hidden="1">'A．建物情報'!$R:$R</definedName>
    <definedName name="Z_48209549_47BA_44E1_8059_A4FB0CEFEF01_.wvu.Cols" localSheetId="1" hidden="1">'B．R4収支'!#REF!</definedName>
    <definedName name="Z_48209549_47BA_44E1_8059_A4FB0CEFEF01_.wvu.FilterData" localSheetId="0" hidden="1">'A．建物情報'!$A$3:$BP$72</definedName>
    <definedName name="Z_48209549_47BA_44E1_8059_A4FB0CEFEF01_.wvu.FilterData" localSheetId="1" hidden="1">'B．R4収支'!$A$3:$B$72</definedName>
    <definedName name="Z_48209549_47BA_44E1_8059_A4FB0CEFEF01_.wvu.PrintArea" localSheetId="0" hidden="1">'A．建物情報'!$A$2:$BP$2</definedName>
    <definedName name="Z_48209549_47BA_44E1_8059_A4FB0CEFEF01_.wvu.PrintArea" localSheetId="1" hidden="1">'B．R4収支'!$A$2:$B$2</definedName>
    <definedName name="Z_48209549_47BA_44E1_8059_A4FB0CEFEF01_.wvu.PrintTitles" localSheetId="0" hidden="1">'A．建物情報'!$2:$2</definedName>
    <definedName name="Z_48209549_47BA_44E1_8059_A4FB0CEFEF01_.wvu.PrintTitles" localSheetId="1" hidden="1">'B．R4収支'!$2:$2</definedName>
    <definedName name="Z_4A3A4213_E700_4E26_9582_EFBB59F340C0_.wvu.Cols" localSheetId="0" hidden="1">'A．建物情報'!$R:$R</definedName>
    <definedName name="Z_4A3A4213_E700_4E26_9582_EFBB59F340C0_.wvu.Cols" localSheetId="1" hidden="1">'B．R4収支'!#REF!</definedName>
    <definedName name="Z_4A3A4213_E700_4E26_9582_EFBB59F340C0_.wvu.FilterData" localSheetId="0" hidden="1">'A．建物情報'!$A$3:$BP$72</definedName>
    <definedName name="Z_4A3A4213_E700_4E26_9582_EFBB59F340C0_.wvu.FilterData" localSheetId="1" hidden="1">'B．R4収支'!$A$3:$B$72</definedName>
    <definedName name="Z_4A3A4213_E700_4E26_9582_EFBB59F340C0_.wvu.PrintArea" localSheetId="0" hidden="1">'A．建物情報'!#REF!</definedName>
    <definedName name="Z_4A3A4213_E700_4E26_9582_EFBB59F340C0_.wvu.PrintArea" localSheetId="1" hidden="1">'B．R4収支'!#REF!</definedName>
    <definedName name="Z_4A3A4213_E700_4E26_9582_EFBB59F340C0_.wvu.PrintTitles" localSheetId="0" hidden="1">'A．建物情報'!$2:$2</definedName>
    <definedName name="Z_4A3A4213_E700_4E26_9582_EFBB59F340C0_.wvu.PrintTitles" localSheetId="1" hidden="1">'B．R4収支'!$2:$2</definedName>
    <definedName name="Z_4CAC34AF_D65F_4B71_880D_EBE536A06EF9_.wvu.Cols" localSheetId="0" hidden="1">'A．建物情報'!$R:$R</definedName>
    <definedName name="Z_4CAC34AF_D65F_4B71_880D_EBE536A06EF9_.wvu.Cols" localSheetId="1" hidden="1">'B．R4収支'!#REF!</definedName>
    <definedName name="Z_4CAC34AF_D65F_4B71_880D_EBE536A06EF9_.wvu.FilterData" localSheetId="0" hidden="1">'A．建物情報'!$A$3:$BP$72</definedName>
    <definedName name="Z_4CAC34AF_D65F_4B71_880D_EBE536A06EF9_.wvu.FilterData" localSheetId="1" hidden="1">'B．R4収支'!$A$3:$B$72</definedName>
    <definedName name="Z_4CAC34AF_D65F_4B71_880D_EBE536A06EF9_.wvu.PrintTitles" localSheetId="0" hidden="1">'A．建物情報'!$2:$2</definedName>
    <definedName name="Z_4CAC34AF_D65F_4B71_880D_EBE536A06EF9_.wvu.PrintTitles" localSheetId="1" hidden="1">'B．R4収支'!$2:$2</definedName>
    <definedName name="Z_4D985A76_6AE1_46D1_BBDD_218BAD51247B_.wvu.Cols" localSheetId="0" hidden="1">'A．建物情報'!$R:$R</definedName>
    <definedName name="Z_4D985A76_6AE1_46D1_BBDD_218BAD51247B_.wvu.Cols" localSheetId="1" hidden="1">'B．R4収支'!#REF!</definedName>
    <definedName name="Z_4D985A76_6AE1_46D1_BBDD_218BAD51247B_.wvu.FilterData" localSheetId="0" hidden="1">'A．建物情報'!$A$3:$BP$72</definedName>
    <definedName name="Z_4D985A76_6AE1_46D1_BBDD_218BAD51247B_.wvu.FilterData" localSheetId="1" hidden="1">'B．R4収支'!$A$3:$B$72</definedName>
    <definedName name="Z_4D985A76_6AE1_46D1_BBDD_218BAD51247B_.wvu.PrintTitles" localSheetId="0" hidden="1">'A．建物情報'!$2:$2</definedName>
    <definedName name="Z_4D985A76_6AE1_46D1_BBDD_218BAD51247B_.wvu.PrintTitles" localSheetId="1" hidden="1">'B．R4収支'!$2:$2</definedName>
    <definedName name="Z_4F932752_31A1_45F9_8625_7957F85BCB8A_.wvu.FilterData" localSheetId="0" hidden="1">'A．建物情報'!$A$3:$BP$72</definedName>
    <definedName name="Z_4F932752_31A1_45F9_8625_7957F85BCB8A_.wvu.FilterData" localSheetId="1" hidden="1">'B．R4収支'!$A$3:$B$72</definedName>
    <definedName name="Z_4FE0858B_9169_49BB_8488_6B157DD7677D_.wvu.Cols" localSheetId="0" hidden="1">'A．建物情報'!$R:$R</definedName>
    <definedName name="Z_4FE0858B_9169_49BB_8488_6B157DD7677D_.wvu.Cols" localSheetId="1" hidden="1">'B．R4収支'!#REF!</definedName>
    <definedName name="Z_4FE0858B_9169_49BB_8488_6B157DD7677D_.wvu.FilterData" localSheetId="0" hidden="1">'A．建物情報'!#REF!</definedName>
    <definedName name="Z_4FE0858B_9169_49BB_8488_6B157DD7677D_.wvu.FilterData" localSheetId="1" hidden="1">'B．R4収支'!#REF!</definedName>
    <definedName name="Z_4FE0858B_9169_49BB_8488_6B157DD7677D_.wvu.PrintArea" localSheetId="0" hidden="1">'A．建物情報'!$A$2:$BP$2</definedName>
    <definedName name="Z_4FE0858B_9169_49BB_8488_6B157DD7677D_.wvu.PrintArea" localSheetId="1" hidden="1">'B．R4収支'!$A$2:$B$2</definedName>
    <definedName name="Z_4FE0858B_9169_49BB_8488_6B157DD7677D_.wvu.PrintTitles" localSheetId="0" hidden="1">'A．建物情報'!$2:$2</definedName>
    <definedName name="Z_4FE0858B_9169_49BB_8488_6B157DD7677D_.wvu.PrintTitles" localSheetId="1" hidden="1">'B．R4収支'!$2:$2</definedName>
    <definedName name="Z_5185CEF2_9CB1_46A4_8F94_656A1C5D5AE1_.wvu.FilterData" localSheetId="0" hidden="1">'A．建物情報'!$A$3:$BP$72</definedName>
    <definedName name="Z_5185CEF2_9CB1_46A4_8F94_656A1C5D5AE1_.wvu.FilterData" localSheetId="1" hidden="1">'B．R4収支'!$A$3:$B$72</definedName>
    <definedName name="Z_521B6210_2900_4560_BB99_287034F808D2_.wvu.Cols" localSheetId="0" hidden="1">'A．建物情報'!$R:$R</definedName>
    <definedName name="Z_521B6210_2900_4560_BB99_287034F808D2_.wvu.Cols" localSheetId="1" hidden="1">'B．R4収支'!#REF!</definedName>
    <definedName name="Z_521B6210_2900_4560_BB99_287034F808D2_.wvu.FilterData" localSheetId="0" hidden="1">'A．建物情報'!$A$3:$BP$72</definedName>
    <definedName name="Z_521B6210_2900_4560_BB99_287034F808D2_.wvu.FilterData" localSheetId="1" hidden="1">'B．R4収支'!$A$3:$B$72</definedName>
    <definedName name="Z_521B6210_2900_4560_BB99_287034F808D2_.wvu.PrintTitles" localSheetId="0" hidden="1">'A．建物情報'!$2:$2</definedName>
    <definedName name="Z_521B6210_2900_4560_BB99_287034F808D2_.wvu.PrintTitles" localSheetId="1" hidden="1">'B．R4収支'!$2:$2</definedName>
    <definedName name="Z_54BA19D2_B126_45A5_A858_047F0C970ED5_.wvu.Cols" localSheetId="0" hidden="1">'A．建物情報'!$R:$R</definedName>
    <definedName name="Z_54BA19D2_B126_45A5_A858_047F0C970ED5_.wvu.Cols" localSheetId="1" hidden="1">'B．R4収支'!#REF!</definedName>
    <definedName name="Z_54BA19D2_B126_45A5_A858_047F0C970ED5_.wvu.FilterData" localSheetId="0" hidden="1">'A．建物情報'!#REF!</definedName>
    <definedName name="Z_54BA19D2_B126_45A5_A858_047F0C970ED5_.wvu.FilterData" localSheetId="1" hidden="1">'B．R4収支'!#REF!</definedName>
    <definedName name="Z_54BA19D2_B126_45A5_A858_047F0C970ED5_.wvu.PrintTitles" localSheetId="0" hidden="1">'A．建物情報'!$2:$2</definedName>
    <definedName name="Z_54BA19D2_B126_45A5_A858_047F0C970ED5_.wvu.PrintTitles" localSheetId="1" hidden="1">'B．R4収支'!$2:$2</definedName>
    <definedName name="Z_54FF55D8_502B_450E_8BFB_0CADF6D760D3_.wvu.Cols" localSheetId="0" hidden="1">'A．建物情報'!$R:$R</definedName>
    <definedName name="Z_54FF55D8_502B_450E_8BFB_0CADF6D760D3_.wvu.Cols" localSheetId="1" hidden="1">'B．R4収支'!#REF!</definedName>
    <definedName name="Z_54FF55D8_502B_450E_8BFB_0CADF6D760D3_.wvu.FilterData" localSheetId="0" hidden="1">'A．建物情報'!$A$3:$BP$72</definedName>
    <definedName name="Z_54FF55D8_502B_450E_8BFB_0CADF6D760D3_.wvu.FilterData" localSheetId="1" hidden="1">'B．R4収支'!$A$3:$B$72</definedName>
    <definedName name="Z_54FF55D8_502B_450E_8BFB_0CADF6D760D3_.wvu.PrintTitles" localSheetId="0" hidden="1">'A．建物情報'!$2:$2</definedName>
    <definedName name="Z_54FF55D8_502B_450E_8BFB_0CADF6D760D3_.wvu.PrintTitles" localSheetId="1" hidden="1">'B．R4収支'!$2:$2</definedName>
    <definedName name="Z_5A7645B3_0670_4E5B_8AD3_AF3B85A712A7_.wvu.Cols" localSheetId="0" hidden="1">'A．建物情報'!$R:$R</definedName>
    <definedName name="Z_5A7645B3_0670_4E5B_8AD3_AF3B85A712A7_.wvu.Cols" localSheetId="1" hidden="1">'B．R4収支'!#REF!</definedName>
    <definedName name="Z_5A7645B3_0670_4E5B_8AD3_AF3B85A712A7_.wvu.FilterData" localSheetId="0" hidden="1">'A．建物情報'!$A$3:$BP$72</definedName>
    <definedName name="Z_5A7645B3_0670_4E5B_8AD3_AF3B85A712A7_.wvu.FilterData" localSheetId="1" hidden="1">'B．R4収支'!$A$3:$B$72</definedName>
    <definedName name="Z_5A7645B3_0670_4E5B_8AD3_AF3B85A712A7_.wvu.PrintArea" localSheetId="0" hidden="1">'A．建物情報'!#REF!</definedName>
    <definedName name="Z_5A7645B3_0670_4E5B_8AD3_AF3B85A712A7_.wvu.PrintArea" localSheetId="1" hidden="1">'B．R4収支'!#REF!</definedName>
    <definedName name="Z_5A7645B3_0670_4E5B_8AD3_AF3B85A712A7_.wvu.PrintTitles" localSheetId="0" hidden="1">'A．建物情報'!$2:$2</definedName>
    <definedName name="Z_5A7645B3_0670_4E5B_8AD3_AF3B85A712A7_.wvu.PrintTitles" localSheetId="1" hidden="1">'B．R4収支'!$2:$2</definedName>
    <definedName name="Z_5FB89A54_C334_4D70_918F_7A8032839AC9_.wvu.FilterData" localSheetId="0" hidden="1">'A．建物情報'!$A$3:$BP$72</definedName>
    <definedName name="Z_5FB89A54_C334_4D70_918F_7A8032839AC9_.wvu.FilterData" localSheetId="1" hidden="1">'B．R4収支'!$A$3:$B$72</definedName>
    <definedName name="Z_682009D1_5818_483E_A74C_E2A7F82134D2_.wvu.FilterData" localSheetId="0" hidden="1">'A．建物情報'!#REF!</definedName>
    <definedName name="Z_682009D1_5818_483E_A74C_E2A7F82134D2_.wvu.FilterData" localSheetId="1" hidden="1">'B．R4収支'!#REF!</definedName>
    <definedName name="Z_6C51F819_8879_45A7_8E66_C81233C138FC_.wvu.FilterData" localSheetId="0" hidden="1">'A．建物情報'!$A$3:$BP$72</definedName>
    <definedName name="Z_6C51F819_8879_45A7_8E66_C81233C138FC_.wvu.FilterData" localSheetId="1" hidden="1">'B．R4収支'!$A$3:$B$72</definedName>
    <definedName name="Z_6D6FD801_6F0C_4EEC_BB6F_151E3CCD2899_.wvu.FilterData" localSheetId="0" hidden="1">'A．建物情報'!$A$3:$BP$72</definedName>
    <definedName name="Z_6D6FD801_6F0C_4EEC_BB6F_151E3CCD2899_.wvu.FilterData" localSheetId="1" hidden="1">'B．R4収支'!$A$3:$B$72</definedName>
    <definedName name="Z_6E7A1C1C_67B6_4223_B03A_E1222736E415_.wvu.FilterData" localSheetId="0" hidden="1">'A．建物情報'!$A$3:$BP$72</definedName>
    <definedName name="Z_6E7A1C1C_67B6_4223_B03A_E1222736E415_.wvu.FilterData" localSheetId="1" hidden="1">'B．R4収支'!$A$3:$B$72</definedName>
    <definedName name="Z_734A19AE_3E27_4584_9FEB_F990D54F92BB_.wvu.Cols" localSheetId="0" hidden="1">'A．建物情報'!$R:$R</definedName>
    <definedName name="Z_734A19AE_3E27_4584_9FEB_F990D54F92BB_.wvu.Cols" localSheetId="1" hidden="1">'B．R4収支'!#REF!</definedName>
    <definedName name="Z_734A19AE_3E27_4584_9FEB_F990D54F92BB_.wvu.FilterData" localSheetId="0" hidden="1">'A．建物情報'!$A$3:$BP$72</definedName>
    <definedName name="Z_734A19AE_3E27_4584_9FEB_F990D54F92BB_.wvu.FilterData" localSheetId="1" hidden="1">'B．R4収支'!$A$3:$B$72</definedName>
    <definedName name="Z_734A19AE_3E27_4584_9FEB_F990D54F92BB_.wvu.PrintTitles" localSheetId="0" hidden="1">'A．建物情報'!$2:$2</definedName>
    <definedName name="Z_734A19AE_3E27_4584_9FEB_F990D54F92BB_.wvu.PrintTitles" localSheetId="1" hidden="1">'B．R4収支'!$2:$2</definedName>
    <definedName name="Z_74550E9D_7AAC_4AC3_A117_7B23A3AF5080_.wvu.FilterData" localSheetId="0" hidden="1">'A．建物情報'!#REF!</definedName>
    <definedName name="Z_74550E9D_7AAC_4AC3_A117_7B23A3AF5080_.wvu.FilterData" localSheetId="1" hidden="1">'B．R4収支'!#REF!</definedName>
    <definedName name="Z_7A1B74C2_3B41_43C6_ABF3_566F16422F8C_.wvu.Cols" localSheetId="0" hidden="1">'A．建物情報'!$R:$R</definedName>
    <definedName name="Z_7A1B74C2_3B41_43C6_ABF3_566F16422F8C_.wvu.Cols" localSheetId="1" hidden="1">'B．R4収支'!#REF!</definedName>
    <definedName name="Z_7A1B74C2_3B41_43C6_ABF3_566F16422F8C_.wvu.FilterData" localSheetId="0" hidden="1">'A．建物情報'!$A$3:$BP$72</definedName>
    <definedName name="Z_7A1B74C2_3B41_43C6_ABF3_566F16422F8C_.wvu.FilterData" localSheetId="1" hidden="1">'B．R4収支'!$A$3:$B$72</definedName>
    <definedName name="Z_7A1B74C2_3B41_43C6_ABF3_566F16422F8C_.wvu.PrintTitles" localSheetId="0" hidden="1">'A．建物情報'!$2:$2</definedName>
    <definedName name="Z_7A1B74C2_3B41_43C6_ABF3_566F16422F8C_.wvu.PrintTitles" localSheetId="1" hidden="1">'B．R4収支'!$2:$2</definedName>
    <definedName name="Z_7B26D4D7_6E47_4709_B376_9CAC75AC176C_.wvu.FilterData" localSheetId="0" hidden="1">'A．建物情報'!$A$3:$BP$72</definedName>
    <definedName name="Z_7B26D4D7_6E47_4709_B376_9CAC75AC176C_.wvu.FilterData" localSheetId="1" hidden="1">'B．R4収支'!$A$3:$B$72</definedName>
    <definedName name="Z_7DDC466D_9BCE_438E_9CD3_F39E73204A57_.wvu.Cols" localSheetId="0" hidden="1">'A．建物情報'!$R:$R</definedName>
    <definedName name="Z_7DDC466D_9BCE_438E_9CD3_F39E73204A57_.wvu.Cols" localSheetId="1" hidden="1">'B．R4収支'!#REF!</definedName>
    <definedName name="Z_7DDC466D_9BCE_438E_9CD3_F39E73204A57_.wvu.FilterData" localSheetId="0" hidden="1">'A．建物情報'!$A$3:$BP$72</definedName>
    <definedName name="Z_7DDC466D_9BCE_438E_9CD3_F39E73204A57_.wvu.FilterData" localSheetId="1" hidden="1">'B．R4収支'!$A$3:$B$72</definedName>
    <definedName name="Z_7DDC466D_9BCE_438E_9CD3_F39E73204A57_.wvu.PrintTitles" localSheetId="0" hidden="1">'A．建物情報'!$2:$2</definedName>
    <definedName name="Z_7DDC466D_9BCE_438E_9CD3_F39E73204A57_.wvu.PrintTitles" localSheetId="1" hidden="1">'B．R4収支'!$2:$2</definedName>
    <definedName name="Z_83D863BD_6FAB_4BE1_80FB_3505E09BC180_.wvu.Cols" localSheetId="0" hidden="1">'A．建物情報'!$R:$R</definedName>
    <definedName name="Z_83D863BD_6FAB_4BE1_80FB_3505E09BC180_.wvu.Cols" localSheetId="1" hidden="1">'B．R4収支'!#REF!</definedName>
    <definedName name="Z_83D863BD_6FAB_4BE1_80FB_3505E09BC180_.wvu.FilterData" localSheetId="0" hidden="1">'A．建物情報'!#REF!</definedName>
    <definedName name="Z_83D863BD_6FAB_4BE1_80FB_3505E09BC180_.wvu.FilterData" localSheetId="1" hidden="1">'B．R4収支'!#REF!</definedName>
    <definedName name="Z_83D863BD_6FAB_4BE1_80FB_3505E09BC180_.wvu.PrintArea" localSheetId="0" hidden="1">'A．建物情報'!#REF!</definedName>
    <definedName name="Z_83D863BD_6FAB_4BE1_80FB_3505E09BC180_.wvu.PrintArea" localSheetId="1" hidden="1">'B．R4収支'!#REF!</definedName>
    <definedName name="Z_83D863BD_6FAB_4BE1_80FB_3505E09BC180_.wvu.PrintTitles" localSheetId="0" hidden="1">'A．建物情報'!$2:$2</definedName>
    <definedName name="Z_83D863BD_6FAB_4BE1_80FB_3505E09BC180_.wvu.PrintTitles" localSheetId="1" hidden="1">'B．R4収支'!$2:$2</definedName>
    <definedName name="Z_8786E5AD_C9D9_4FF4_99A1_1A8EA558FACD_.wvu.Cols" localSheetId="0" hidden="1">'A．建物情報'!$R:$R</definedName>
    <definedName name="Z_8786E5AD_C9D9_4FF4_99A1_1A8EA558FACD_.wvu.Cols" localSheetId="1" hidden="1">'B．R4収支'!#REF!</definedName>
    <definedName name="Z_8786E5AD_C9D9_4FF4_99A1_1A8EA558FACD_.wvu.FilterData" localSheetId="0" hidden="1">'A．建物情報'!$A$3:$BP$72</definedName>
    <definedName name="Z_8786E5AD_C9D9_4FF4_99A1_1A8EA558FACD_.wvu.FilterData" localSheetId="1" hidden="1">'B．R4収支'!$A$3:$B$72</definedName>
    <definedName name="Z_8786E5AD_C9D9_4FF4_99A1_1A8EA558FACD_.wvu.PrintTitles" localSheetId="0" hidden="1">'A．建物情報'!$2:$2</definedName>
    <definedName name="Z_8786E5AD_C9D9_4FF4_99A1_1A8EA558FACD_.wvu.PrintTitles" localSheetId="1" hidden="1">'B．R4収支'!$2:$2</definedName>
    <definedName name="Z_885DAEF8_6308_4D76_9563_CE9134A58A44_.wvu.FilterData" localSheetId="0" hidden="1">'A．建物情報'!$A$3:$BP$72</definedName>
    <definedName name="Z_885DAEF8_6308_4D76_9563_CE9134A58A44_.wvu.FilterData" localSheetId="1" hidden="1">'B．R4収支'!$A$3:$B$72</definedName>
    <definedName name="Z_8A6C8D07_D69B_4F6E_82A5_31ECF4A66B26_.wvu.FilterData" localSheetId="0" hidden="1">'A．建物情報'!$A$3:$BP$72</definedName>
    <definedName name="Z_8A6C8D07_D69B_4F6E_82A5_31ECF4A66B26_.wvu.FilterData" localSheetId="1" hidden="1">'B．R4収支'!$A$3:$B$72</definedName>
    <definedName name="Z_8C68C6F6_12F2_4E24_A291_20156B35D5E7_.wvu.Cols" localSheetId="0" hidden="1">'A．建物情報'!$R:$R</definedName>
    <definedName name="Z_8C68C6F6_12F2_4E24_A291_20156B35D5E7_.wvu.Cols" localSheetId="1" hidden="1">'B．R4収支'!#REF!</definedName>
    <definedName name="Z_8C68C6F6_12F2_4E24_A291_20156B35D5E7_.wvu.FilterData" localSheetId="0" hidden="1">'A．建物情報'!$A$3:$BP$72</definedName>
    <definedName name="Z_8C68C6F6_12F2_4E24_A291_20156B35D5E7_.wvu.FilterData" localSheetId="1" hidden="1">'B．R4収支'!$A$3:$B$72</definedName>
    <definedName name="Z_8C68C6F6_12F2_4E24_A291_20156B35D5E7_.wvu.PrintTitles" localSheetId="0" hidden="1">'A．建物情報'!$2:$2</definedName>
    <definedName name="Z_8C68C6F6_12F2_4E24_A291_20156B35D5E7_.wvu.PrintTitles" localSheetId="1" hidden="1">'B．R4収支'!$2:$2</definedName>
    <definedName name="Z_8E2DD3BA_1D4A_47E2_99CC_0A3B1F258C73_.wvu.FilterData" localSheetId="0" hidden="1">'A．建物情報'!$A$3:$BP$72</definedName>
    <definedName name="Z_8E2DD3BA_1D4A_47E2_99CC_0A3B1F258C73_.wvu.FilterData" localSheetId="1" hidden="1">'B．R4収支'!$A$3:$B$72</definedName>
    <definedName name="Z_8FAF6693_120E_4C33_AFA8_1D60D8B458FA_.wvu.FilterData" localSheetId="0" hidden="1">'A．建物情報'!$A$3:$BP$72</definedName>
    <definedName name="Z_8FAF6693_120E_4C33_AFA8_1D60D8B458FA_.wvu.FilterData" localSheetId="1" hidden="1">'B．R4収支'!$A$3:$B$72</definedName>
    <definedName name="Z_902B4300_7B06_4615_91C8_6CB12C4BB6CC_.wvu.Cols" localSheetId="0" hidden="1">'A．建物情報'!$R:$R</definedName>
    <definedName name="Z_902B4300_7B06_4615_91C8_6CB12C4BB6CC_.wvu.Cols" localSheetId="1" hidden="1">'B．R4収支'!#REF!</definedName>
    <definedName name="Z_902B4300_7B06_4615_91C8_6CB12C4BB6CC_.wvu.FilterData" localSheetId="0" hidden="1">'A．建物情報'!$A$3:$BP$72</definedName>
    <definedName name="Z_902B4300_7B06_4615_91C8_6CB12C4BB6CC_.wvu.FilterData" localSheetId="1" hidden="1">'B．R4収支'!$A$3:$B$72</definedName>
    <definedName name="Z_902B4300_7B06_4615_91C8_6CB12C4BB6CC_.wvu.PrintTitles" localSheetId="0" hidden="1">'A．建物情報'!$2:$2</definedName>
    <definedName name="Z_902B4300_7B06_4615_91C8_6CB12C4BB6CC_.wvu.PrintTitles" localSheetId="1" hidden="1">'B．R4収支'!$2:$2</definedName>
    <definedName name="Z_95C22833_17FC_40EF_A439_CFA971AFB8A8_.wvu.FilterData" localSheetId="0" hidden="1">'A．建物情報'!$A$3:$BP$72</definedName>
    <definedName name="Z_95C22833_17FC_40EF_A439_CFA971AFB8A8_.wvu.FilterData" localSheetId="1" hidden="1">'B．R4収支'!$A$3:$B$72</definedName>
    <definedName name="Z_96EEE3B2_6225_48E5_9BFD_D5C61A77C62E_.wvu.Cols" localSheetId="0" hidden="1">'A．建物情報'!$R:$R</definedName>
    <definedName name="Z_96EEE3B2_6225_48E5_9BFD_D5C61A77C62E_.wvu.Cols" localSheetId="1" hidden="1">'B．R4収支'!#REF!</definedName>
    <definedName name="Z_96EEE3B2_6225_48E5_9BFD_D5C61A77C62E_.wvu.FilterData" localSheetId="0" hidden="1">'A．建物情報'!#REF!</definedName>
    <definedName name="Z_96EEE3B2_6225_48E5_9BFD_D5C61A77C62E_.wvu.FilterData" localSheetId="1" hidden="1">'B．R4収支'!#REF!</definedName>
    <definedName name="Z_96EEE3B2_6225_48E5_9BFD_D5C61A77C62E_.wvu.PrintArea" localSheetId="0" hidden="1">'A．建物情報'!$A$2:$BP$2</definedName>
    <definedName name="Z_96EEE3B2_6225_48E5_9BFD_D5C61A77C62E_.wvu.PrintArea" localSheetId="1" hidden="1">'B．R4収支'!$A$2:$B$2</definedName>
    <definedName name="Z_96EEE3B2_6225_48E5_9BFD_D5C61A77C62E_.wvu.PrintTitles" localSheetId="0" hidden="1">'A．建物情報'!$2:$2</definedName>
    <definedName name="Z_96EEE3B2_6225_48E5_9BFD_D5C61A77C62E_.wvu.PrintTitles" localSheetId="1" hidden="1">'B．R4収支'!$2:$2</definedName>
    <definedName name="Z_9C8C287B_D9AE_4369_9CEB_E28450A64ABA_.wvu.FilterData" localSheetId="0" hidden="1">'A．建物情報'!$A$3:$BP$72</definedName>
    <definedName name="Z_9C8C287B_D9AE_4369_9CEB_E28450A64ABA_.wvu.FilterData" localSheetId="1" hidden="1">'B．R4収支'!$A$3:$B$72</definedName>
    <definedName name="Z_A0574713_84E6_41D2_B408_2ED08FA35493_.wvu.Cols" localSheetId="0" hidden="1">'A．建物情報'!$R:$R</definedName>
    <definedName name="Z_A0574713_84E6_41D2_B408_2ED08FA35493_.wvu.Cols" localSheetId="1" hidden="1">'B．R4収支'!#REF!</definedName>
    <definedName name="Z_A0574713_84E6_41D2_B408_2ED08FA35493_.wvu.FilterData" localSheetId="0" hidden="1">'A．建物情報'!$A$3:$BP$72</definedName>
    <definedName name="Z_A0574713_84E6_41D2_B408_2ED08FA35493_.wvu.FilterData" localSheetId="1" hidden="1">'B．R4収支'!$A$3:$B$72</definedName>
    <definedName name="Z_A0574713_84E6_41D2_B408_2ED08FA35493_.wvu.PrintArea" localSheetId="0" hidden="1">'A．建物情報'!#REF!</definedName>
    <definedName name="Z_A0574713_84E6_41D2_B408_2ED08FA35493_.wvu.PrintArea" localSheetId="1" hidden="1">'B．R4収支'!#REF!</definedName>
    <definedName name="Z_A0574713_84E6_41D2_B408_2ED08FA35493_.wvu.PrintTitles" localSheetId="0" hidden="1">'A．建物情報'!$2:$2</definedName>
    <definedName name="Z_A0574713_84E6_41D2_B408_2ED08FA35493_.wvu.PrintTitles" localSheetId="1" hidden="1">'B．R4収支'!$2:$2</definedName>
    <definedName name="Z_A0BCDA62_179F_4B76_B45F_FE77AA616E98_.wvu.FilterData" localSheetId="0" hidden="1">'A．建物情報'!$A$3:$BP$72</definedName>
    <definedName name="Z_A0BCDA62_179F_4B76_B45F_FE77AA616E98_.wvu.FilterData" localSheetId="1" hidden="1">'B．R4収支'!$A$3:$B$72</definedName>
    <definedName name="Z_A5C11B15_3B8F_490B_B686_174BBDD20C68_.wvu.FilterData" localSheetId="0" hidden="1">'A．建物情報'!#REF!</definedName>
    <definedName name="Z_A5C11B15_3B8F_490B_B686_174BBDD20C68_.wvu.FilterData" localSheetId="1" hidden="1">'B．R4収支'!#REF!</definedName>
    <definedName name="Z_A88256BC_40AE_4DFD_B753_CF6FAD7A72DD_.wvu.Cols" localSheetId="0" hidden="1">'A．建物情報'!$R:$R</definedName>
    <definedName name="Z_A88256BC_40AE_4DFD_B753_CF6FAD7A72DD_.wvu.Cols" localSheetId="1" hidden="1">'B．R4収支'!#REF!</definedName>
    <definedName name="Z_A88256BC_40AE_4DFD_B753_CF6FAD7A72DD_.wvu.FilterData" localSheetId="0" hidden="1">'A．建物情報'!$A$3:$BP$72</definedName>
    <definedName name="Z_A88256BC_40AE_4DFD_B753_CF6FAD7A72DD_.wvu.FilterData" localSheetId="1" hidden="1">'B．R4収支'!$A$3:$B$72</definedName>
    <definedName name="Z_A88256BC_40AE_4DFD_B753_CF6FAD7A72DD_.wvu.PrintTitles" localSheetId="0" hidden="1">'A．建物情報'!$2:$2</definedName>
    <definedName name="Z_A88256BC_40AE_4DFD_B753_CF6FAD7A72DD_.wvu.PrintTitles" localSheetId="1" hidden="1">'B．R4収支'!$2:$2</definedName>
    <definedName name="Z_A8F90F1A_F0DB_4AF9_AE17_4D385307ABFB_.wvu.FilterData" localSheetId="0" hidden="1">'A．建物情報'!$A$3:$BP$72</definedName>
    <definedName name="Z_A8F90F1A_F0DB_4AF9_AE17_4D385307ABFB_.wvu.FilterData" localSheetId="1" hidden="1">'B．R4収支'!$A$3:$B$72</definedName>
    <definedName name="Z_AD25472A_C9AF_4EA6_9DEE_58A8FA9EDA2F_.wvu.FilterData" localSheetId="0" hidden="1">'A．建物情報'!$A$3:$BP$72</definedName>
    <definedName name="Z_AD25472A_C9AF_4EA6_9DEE_58A8FA9EDA2F_.wvu.FilterData" localSheetId="1" hidden="1">'B．R4収支'!$A$3:$B$72</definedName>
    <definedName name="Z_AD765523_713C_4A67_8EAF_F4F653BEF1DB_.wvu.FilterData" localSheetId="0" hidden="1">'A．建物情報'!$A$3:$BP$72</definedName>
    <definedName name="Z_AD765523_713C_4A67_8EAF_F4F653BEF1DB_.wvu.FilterData" localSheetId="1" hidden="1">'B．R4収支'!$A$3:$B$72</definedName>
    <definedName name="Z_AE542A84_7E72_40C6_A4B4_7D3ACB054470_.wvu.FilterData" localSheetId="0" hidden="1">'A．建物情報'!$A$3:$BP$72</definedName>
    <definedName name="Z_AE542A84_7E72_40C6_A4B4_7D3ACB054470_.wvu.FilterData" localSheetId="1" hidden="1">'B．R4収支'!$A$3:$B$72</definedName>
    <definedName name="Z_AE8651B3_85D3_4436_B504_3CF0C58CA337_.wvu.FilterData" localSheetId="0" hidden="1">'A．建物情報'!$A$3:$BP$72</definedName>
    <definedName name="Z_AE8651B3_85D3_4436_B504_3CF0C58CA337_.wvu.FilterData" localSheetId="1" hidden="1">'B．R4収支'!$A$3:$B$72</definedName>
    <definedName name="Z_B943DB65_2FEE_475B_9982_CBD34731AA0A_.wvu.FilterData" localSheetId="0" hidden="1">'A．建物情報'!#REF!</definedName>
    <definedName name="Z_B943DB65_2FEE_475B_9982_CBD34731AA0A_.wvu.FilterData" localSheetId="1" hidden="1">'B．R4収支'!#REF!</definedName>
    <definedName name="Z_BC1CD9ED_8507_4242_BEC3_3D715E2C9C59_.wvu.FilterData" localSheetId="0" hidden="1">'A．建物情報'!#REF!</definedName>
    <definedName name="Z_BC1CD9ED_8507_4242_BEC3_3D715E2C9C59_.wvu.FilterData" localSheetId="1" hidden="1">'B．R4収支'!#REF!</definedName>
    <definedName name="Z_C1389CE5_C04B_4682_9FD5_2FE0028AABB6_.wvu.FilterData" localSheetId="0" hidden="1">'A．建物情報'!$A$3:$BP$72</definedName>
    <definedName name="Z_C1389CE5_C04B_4682_9FD5_2FE0028AABB6_.wvu.FilterData" localSheetId="1" hidden="1">'B．R4収支'!$A$3:$B$72</definedName>
    <definedName name="Z_C150E6D7_E473_4A27_9431_18BED2180E1C_.wvu.FilterData" localSheetId="0" hidden="1">'A．建物情報'!#REF!</definedName>
    <definedName name="Z_C150E6D7_E473_4A27_9431_18BED2180E1C_.wvu.FilterData" localSheetId="1" hidden="1">'B．R4収支'!#REF!</definedName>
    <definedName name="Z_C2796CA7_33C7_44BD_8B08_37746A63ADEC_.wvu.Cols" localSheetId="0" hidden="1">'A．建物情報'!$R:$R</definedName>
    <definedName name="Z_C2796CA7_33C7_44BD_8B08_37746A63ADEC_.wvu.Cols" localSheetId="1" hidden="1">'B．R4収支'!#REF!</definedName>
    <definedName name="Z_C2796CA7_33C7_44BD_8B08_37746A63ADEC_.wvu.FilterData" localSheetId="0" hidden="1">'A．建物情報'!$A$3:$BP$72</definedName>
    <definedName name="Z_C2796CA7_33C7_44BD_8B08_37746A63ADEC_.wvu.FilterData" localSheetId="1" hidden="1">'B．R4収支'!$A$3:$B$72</definedName>
    <definedName name="Z_C2796CA7_33C7_44BD_8B08_37746A63ADEC_.wvu.PrintArea" localSheetId="0" hidden="1">'A．建物情報'!$A$2:$BP$2</definedName>
    <definedName name="Z_C2796CA7_33C7_44BD_8B08_37746A63ADEC_.wvu.PrintArea" localSheetId="1" hidden="1">'B．R4収支'!$A$2:$B$2</definedName>
    <definedName name="Z_C2796CA7_33C7_44BD_8B08_37746A63ADEC_.wvu.PrintTitles" localSheetId="0" hidden="1">'A．建物情報'!$2:$2</definedName>
    <definedName name="Z_C2796CA7_33C7_44BD_8B08_37746A63ADEC_.wvu.PrintTitles" localSheetId="1" hidden="1">'B．R4収支'!$2:$2</definedName>
    <definedName name="Z_C995664B_3BC1_4B3B_AB2F_89127E7F0B7D_.wvu.Cols" localSheetId="0" hidden="1">'A．建物情報'!$R:$R</definedName>
    <definedName name="Z_C995664B_3BC1_4B3B_AB2F_89127E7F0B7D_.wvu.Cols" localSheetId="1" hidden="1">'B．R4収支'!#REF!</definedName>
    <definedName name="Z_C995664B_3BC1_4B3B_AB2F_89127E7F0B7D_.wvu.FilterData" localSheetId="0" hidden="1">'A．建物情報'!#REF!</definedName>
    <definedName name="Z_C995664B_3BC1_4B3B_AB2F_89127E7F0B7D_.wvu.FilterData" localSheetId="1" hidden="1">'B．R4収支'!#REF!</definedName>
    <definedName name="Z_C995664B_3BC1_4B3B_AB2F_89127E7F0B7D_.wvu.PrintTitles" localSheetId="0" hidden="1">'A．建物情報'!$2:$2</definedName>
    <definedName name="Z_C995664B_3BC1_4B3B_AB2F_89127E7F0B7D_.wvu.PrintTitles" localSheetId="1" hidden="1">'B．R4収支'!$2:$2</definedName>
    <definedName name="Z_CC28C79E_C0B0_4342_90C7_308B08DB3E87_.wvu.Cols" localSheetId="0" hidden="1">'A．建物情報'!$R:$R</definedName>
    <definedName name="Z_CC28C79E_C0B0_4342_90C7_308B08DB3E87_.wvu.Cols" localSheetId="1" hidden="1">'B．R4収支'!#REF!</definedName>
    <definedName name="Z_CC28C79E_C0B0_4342_90C7_308B08DB3E87_.wvu.FilterData" localSheetId="0" hidden="1">'A．建物情報'!$A$3:$BP$72</definedName>
    <definedName name="Z_CC28C79E_C0B0_4342_90C7_308B08DB3E87_.wvu.FilterData" localSheetId="1" hidden="1">'B．R4収支'!$A$3:$B$72</definedName>
    <definedName name="Z_CC28C79E_C0B0_4342_90C7_308B08DB3E87_.wvu.PrintTitles" localSheetId="0" hidden="1">'A．建物情報'!$2:$2</definedName>
    <definedName name="Z_CC28C79E_C0B0_4342_90C7_308B08DB3E87_.wvu.PrintTitles" localSheetId="1" hidden="1">'B．R4収支'!$2:$2</definedName>
    <definedName name="Z_CF16334B_8F0A_404B_9529_9641B7307CA9_.wvu.FilterData" localSheetId="0" hidden="1">'A．建物情報'!$A$3:$BP$72</definedName>
    <definedName name="Z_CF16334B_8F0A_404B_9529_9641B7307CA9_.wvu.FilterData" localSheetId="1" hidden="1">'B．R4収支'!$A$3:$B$72</definedName>
    <definedName name="Z_CF548E84_6865_450C_B9A4_255416130132_.wvu.Cols" localSheetId="0" hidden="1">'A．建物情報'!$R:$R</definedName>
    <definedName name="Z_CF548E84_6865_450C_B9A4_255416130132_.wvu.Cols" localSheetId="1" hidden="1">'B．R4収支'!#REF!</definedName>
    <definedName name="Z_CF548E84_6865_450C_B9A4_255416130132_.wvu.FilterData" localSheetId="0" hidden="1">'A．建物情報'!$A$3:$BP$72</definedName>
    <definedName name="Z_CF548E84_6865_450C_B9A4_255416130132_.wvu.FilterData" localSheetId="1" hidden="1">'B．R4収支'!$A$3:$B$72</definedName>
    <definedName name="Z_CF548E84_6865_450C_B9A4_255416130132_.wvu.PrintTitles" localSheetId="0" hidden="1">'A．建物情報'!$2:$2</definedName>
    <definedName name="Z_CF548E84_6865_450C_B9A4_255416130132_.wvu.PrintTitles" localSheetId="1" hidden="1">'B．R4収支'!$2:$2</definedName>
    <definedName name="Z_D2091C18_51B7_4BA2_9C94_4A37E545E48B_.wvu.FilterData" localSheetId="0" hidden="1">'A．建物情報'!$A$3:$BP$72</definedName>
    <definedName name="Z_D2091C18_51B7_4BA2_9C94_4A37E545E48B_.wvu.FilterData" localSheetId="1" hidden="1">'B．R4収支'!$A$3:$B$72</definedName>
    <definedName name="Z_D2C5C97E_99A8_4BCD_B8B9_DD5578CD7882_.wvu.Cols" localSheetId="0" hidden="1">'A．建物情報'!$R:$R</definedName>
    <definedName name="Z_D2C5C97E_99A8_4BCD_B8B9_DD5578CD7882_.wvu.Cols" localSheetId="1" hidden="1">'B．R4収支'!#REF!</definedName>
    <definedName name="Z_D2C5C97E_99A8_4BCD_B8B9_DD5578CD7882_.wvu.FilterData" localSheetId="0" hidden="1">'A．建物情報'!$A$3:$BP$72</definedName>
    <definedName name="Z_D2C5C97E_99A8_4BCD_B8B9_DD5578CD7882_.wvu.FilterData" localSheetId="1" hidden="1">'B．R4収支'!$A$3:$B$72</definedName>
    <definedName name="Z_D2C5C97E_99A8_4BCD_B8B9_DD5578CD7882_.wvu.PrintArea" localSheetId="0" hidden="1">'A．建物情報'!#REF!</definedName>
    <definedName name="Z_D2C5C97E_99A8_4BCD_B8B9_DD5578CD7882_.wvu.PrintArea" localSheetId="1" hidden="1">'B．R4収支'!#REF!</definedName>
    <definedName name="Z_D2C5C97E_99A8_4BCD_B8B9_DD5578CD7882_.wvu.PrintTitles" localSheetId="0" hidden="1">'A．建物情報'!$2:$2</definedName>
    <definedName name="Z_D2C5C97E_99A8_4BCD_B8B9_DD5578CD7882_.wvu.PrintTitles" localSheetId="1" hidden="1">'B．R4収支'!$2:$2</definedName>
    <definedName name="Z_D3B96F89_CEC9_49F3_A074_3C4CA298AE28_.wvu.Cols" localSheetId="0" hidden="1">'A．建物情報'!$R:$R</definedName>
    <definedName name="Z_D3B96F89_CEC9_49F3_A074_3C4CA298AE28_.wvu.Cols" localSheetId="1" hidden="1">'B．R4収支'!#REF!</definedName>
    <definedName name="Z_D3B96F89_CEC9_49F3_A074_3C4CA298AE28_.wvu.FilterData" localSheetId="0" hidden="1">'A．建物情報'!#REF!</definedName>
    <definedName name="Z_D3B96F89_CEC9_49F3_A074_3C4CA298AE28_.wvu.FilterData" localSheetId="1" hidden="1">'B．R4収支'!#REF!</definedName>
    <definedName name="Z_D3B96F89_CEC9_49F3_A074_3C4CA298AE28_.wvu.PrintTitles" localSheetId="0" hidden="1">'A．建物情報'!$2:$2</definedName>
    <definedName name="Z_D3B96F89_CEC9_49F3_A074_3C4CA298AE28_.wvu.PrintTitles" localSheetId="1" hidden="1">'B．R4収支'!$2:$2</definedName>
    <definedName name="Z_D44E1279_6A72_405A_9F07_5EDE65627A5F_.wvu.FilterData" localSheetId="0" hidden="1">'A．建物情報'!$A$3:$BP$72</definedName>
    <definedName name="Z_D44E1279_6A72_405A_9F07_5EDE65627A5F_.wvu.FilterData" localSheetId="1" hidden="1">'B．R4収支'!$A$3:$B$72</definedName>
    <definedName name="Z_D4B953A6_B9FA_4179_B458_10A0A9C9E91A_.wvu.Cols" localSheetId="0" hidden="1">'A．建物情報'!$R:$R</definedName>
    <definedName name="Z_D4B953A6_B9FA_4179_B458_10A0A9C9E91A_.wvu.Cols" localSheetId="1" hidden="1">'B．R4収支'!#REF!</definedName>
    <definedName name="Z_D4B953A6_B9FA_4179_B458_10A0A9C9E91A_.wvu.FilterData" localSheetId="0" hidden="1">'A．建物情報'!$A$3:$BP$72</definedName>
    <definedName name="Z_D4B953A6_B9FA_4179_B458_10A0A9C9E91A_.wvu.FilterData" localSheetId="1" hidden="1">'B．R4収支'!$A$3:$B$72</definedName>
    <definedName name="Z_D4B953A6_B9FA_4179_B458_10A0A9C9E91A_.wvu.PrintArea" localSheetId="0" hidden="1">'A．建物情報'!#REF!</definedName>
    <definedName name="Z_D4B953A6_B9FA_4179_B458_10A0A9C9E91A_.wvu.PrintArea" localSheetId="1" hidden="1">'B．R4収支'!#REF!</definedName>
    <definedName name="Z_D4B953A6_B9FA_4179_B458_10A0A9C9E91A_.wvu.PrintTitles" localSheetId="0" hidden="1">'A．建物情報'!$2:$2</definedName>
    <definedName name="Z_D4B953A6_B9FA_4179_B458_10A0A9C9E91A_.wvu.PrintTitles" localSheetId="1" hidden="1">'B．R4収支'!$2:$2</definedName>
    <definedName name="Z_D551FB9D_40CE_43F0_9A0C_13F331F219CA_.wvu.Cols" localSheetId="0" hidden="1">'A．建物情報'!$R:$R</definedName>
    <definedName name="Z_D551FB9D_40CE_43F0_9A0C_13F331F219CA_.wvu.Cols" localSheetId="1" hidden="1">'B．R4収支'!#REF!</definedName>
    <definedName name="Z_D551FB9D_40CE_43F0_9A0C_13F331F219CA_.wvu.FilterData" localSheetId="0" hidden="1">'A．建物情報'!#REF!</definedName>
    <definedName name="Z_D551FB9D_40CE_43F0_9A0C_13F331F219CA_.wvu.FilterData" localSheetId="1" hidden="1">'B．R4収支'!#REF!</definedName>
    <definedName name="Z_D551FB9D_40CE_43F0_9A0C_13F331F219CA_.wvu.PrintTitles" localSheetId="0" hidden="1">'A．建物情報'!$2:$2</definedName>
    <definedName name="Z_D551FB9D_40CE_43F0_9A0C_13F331F219CA_.wvu.PrintTitles" localSheetId="1" hidden="1">'B．R4収支'!$2:$2</definedName>
    <definedName name="Z_D5B0AE56_52D9_4B05_87D0_F112542EF573_.wvu.Cols" localSheetId="0" hidden="1">'A．建物情報'!$R:$R</definedName>
    <definedName name="Z_D5B0AE56_52D9_4B05_87D0_F112542EF573_.wvu.Cols" localSheetId="1" hidden="1">'B．R4収支'!#REF!</definedName>
    <definedName name="Z_D5B0AE56_52D9_4B05_87D0_F112542EF573_.wvu.FilterData" localSheetId="0" hidden="1">'A．建物情報'!$A$3:$BP$72</definedName>
    <definedName name="Z_D5B0AE56_52D9_4B05_87D0_F112542EF573_.wvu.FilterData" localSheetId="1" hidden="1">'B．R4収支'!$A$3:$B$72</definedName>
    <definedName name="Z_D5B0AE56_52D9_4B05_87D0_F112542EF573_.wvu.PrintTitles" localSheetId="0" hidden="1">'A．建物情報'!$2:$2</definedName>
    <definedName name="Z_D5B0AE56_52D9_4B05_87D0_F112542EF573_.wvu.PrintTitles" localSheetId="1" hidden="1">'B．R4収支'!$2:$2</definedName>
    <definedName name="Z_D6038836_0707_45AB_BA6F_6801CE9061BD_.wvu.Cols" localSheetId="0" hidden="1">'A．建物情報'!$R:$R</definedName>
    <definedName name="Z_D6038836_0707_45AB_BA6F_6801CE9061BD_.wvu.Cols" localSheetId="1" hidden="1">'B．R4収支'!#REF!</definedName>
    <definedName name="Z_D6038836_0707_45AB_BA6F_6801CE9061BD_.wvu.FilterData" localSheetId="0" hidden="1">'A．建物情報'!$A$3:$BP$72</definedName>
    <definedName name="Z_D6038836_0707_45AB_BA6F_6801CE9061BD_.wvu.FilterData" localSheetId="1" hidden="1">'B．R4収支'!$A$3:$B$72</definedName>
    <definedName name="Z_D6038836_0707_45AB_BA6F_6801CE9061BD_.wvu.PrintTitles" localSheetId="0" hidden="1">'A．建物情報'!$2:$2</definedName>
    <definedName name="Z_D6038836_0707_45AB_BA6F_6801CE9061BD_.wvu.PrintTitles" localSheetId="1" hidden="1">'B．R4収支'!$2:$2</definedName>
    <definedName name="Z_D8F08FB2_3DC2_4896_B48B_D04531FC1C7F_.wvu.FilterData" localSheetId="0" hidden="1">'A．建物情報'!$A$3:$BP$72</definedName>
    <definedName name="Z_D8F08FB2_3DC2_4896_B48B_D04531FC1C7F_.wvu.FilterData" localSheetId="1" hidden="1">'B．R4収支'!$A$3:$B$72</definedName>
    <definedName name="Z_D9516E73_ED1F_4304_A7FB_293709F8D966_.wvu.FilterData" localSheetId="0" hidden="1">'A．建物情報'!$A$3:$BP$72</definedName>
    <definedName name="Z_D9516E73_ED1F_4304_A7FB_293709F8D966_.wvu.FilterData" localSheetId="1" hidden="1">'B．R4収支'!$A$3:$B$72</definedName>
    <definedName name="Z_D9DE1040_DD2A_436D_9FC5_7F1239F3D10A_.wvu.FilterData" localSheetId="0" hidden="1">'A．建物情報'!$A$3:$BP$72</definedName>
    <definedName name="Z_D9DE1040_DD2A_436D_9FC5_7F1239F3D10A_.wvu.FilterData" localSheetId="1" hidden="1">'B．R4収支'!$A$3:$B$72</definedName>
    <definedName name="Z_DB4CC0CF_9918_4A88_B6B4_FB5ACD91604E_.wvu.Cols" localSheetId="0" hidden="1">'A．建物情報'!$R:$R</definedName>
    <definedName name="Z_DB4CC0CF_9918_4A88_B6B4_FB5ACD91604E_.wvu.Cols" localSheetId="1" hidden="1">'B．R4収支'!#REF!</definedName>
    <definedName name="Z_DB4CC0CF_9918_4A88_B6B4_FB5ACD91604E_.wvu.FilterData" localSheetId="0" hidden="1">'A．建物情報'!$A$3:$BP$72</definedName>
    <definedName name="Z_DB4CC0CF_9918_4A88_B6B4_FB5ACD91604E_.wvu.FilterData" localSheetId="1" hidden="1">'B．R4収支'!$A$3:$B$72</definedName>
    <definedName name="Z_DB4CC0CF_9918_4A88_B6B4_FB5ACD91604E_.wvu.PrintTitles" localSheetId="0" hidden="1">'A．建物情報'!$2:$2</definedName>
    <definedName name="Z_DB4CC0CF_9918_4A88_B6B4_FB5ACD91604E_.wvu.PrintTitles" localSheetId="1" hidden="1">'B．R4収支'!$2:$2</definedName>
    <definedName name="Z_E3FBA880_E033_48BF_9979_15D12A1DB57B_.wvu.Cols" localSheetId="0" hidden="1">'A．建物情報'!$R:$R</definedName>
    <definedName name="Z_E3FBA880_E033_48BF_9979_15D12A1DB57B_.wvu.Cols" localSheetId="1" hidden="1">'B．R4収支'!#REF!</definedName>
    <definedName name="Z_E3FBA880_E033_48BF_9979_15D12A1DB57B_.wvu.FilterData" localSheetId="0" hidden="1">'A．建物情報'!$A$3:$BP$72</definedName>
    <definedName name="Z_E3FBA880_E033_48BF_9979_15D12A1DB57B_.wvu.FilterData" localSheetId="1" hidden="1">'B．R4収支'!$A$3:$B$72</definedName>
    <definedName name="Z_E3FBA880_E033_48BF_9979_15D12A1DB57B_.wvu.PrintTitles" localSheetId="0" hidden="1">'A．建物情報'!$2:$2</definedName>
    <definedName name="Z_E3FBA880_E033_48BF_9979_15D12A1DB57B_.wvu.PrintTitles" localSheetId="1" hidden="1">'B．R4収支'!$2:$2</definedName>
    <definedName name="Z_E4D936AE_4A3B_46FD_9866_83B892DC49CD_.wvu.Cols" localSheetId="0" hidden="1">'A．建物情報'!$R:$R</definedName>
    <definedName name="Z_E4D936AE_4A3B_46FD_9866_83B892DC49CD_.wvu.Cols" localSheetId="1" hidden="1">'B．R4収支'!#REF!</definedName>
    <definedName name="Z_E4D936AE_4A3B_46FD_9866_83B892DC49CD_.wvu.FilterData" localSheetId="0" hidden="1">'A．建物情報'!$A$3:$BP$72</definedName>
    <definedName name="Z_E4D936AE_4A3B_46FD_9866_83B892DC49CD_.wvu.FilterData" localSheetId="1" hidden="1">'B．R4収支'!$A$3:$B$72</definedName>
    <definedName name="Z_E4D936AE_4A3B_46FD_9866_83B892DC49CD_.wvu.PrintTitles" localSheetId="0" hidden="1">'A．建物情報'!$2:$2</definedName>
    <definedName name="Z_E4D936AE_4A3B_46FD_9866_83B892DC49CD_.wvu.PrintTitles" localSheetId="1" hidden="1">'B．R4収支'!$2:$2</definedName>
    <definedName name="Z_E4F24AAF_BD8C_4AFE_8031_1BB697951D62_.wvu.FilterData" localSheetId="0" hidden="1">'A．建物情報'!$A$3:$BP$72</definedName>
    <definedName name="Z_E4F24AAF_BD8C_4AFE_8031_1BB697951D62_.wvu.FilterData" localSheetId="1" hidden="1">'B．R4収支'!$A$3:$B$72</definedName>
    <definedName name="Z_E804C9B6_66DD_4874_853E_45AC63CB2568_.wvu.FilterData" localSheetId="0" hidden="1">'A．建物情報'!$A$3:$BP$72</definedName>
    <definedName name="Z_E804C9B6_66DD_4874_853E_45AC63CB2568_.wvu.FilterData" localSheetId="1" hidden="1">'B．R4収支'!$A$3:$B$72</definedName>
    <definedName name="Z_E946848B_E06E_4736_A3EF_2DC1952909A4_.wvu.FilterData" localSheetId="0" hidden="1">'A．建物情報'!$A$3:$BP$72</definedName>
    <definedName name="Z_E946848B_E06E_4736_A3EF_2DC1952909A4_.wvu.FilterData" localSheetId="1" hidden="1">'B．R4収支'!$A$3:$B$72</definedName>
    <definedName name="Z_EB2F44CC_3A97_4B29_ACF3_D9A08E83EFA4_.wvu.FilterData" localSheetId="0" hidden="1">'A．建物情報'!$A$3:$BP$72</definedName>
    <definedName name="Z_EB2F44CC_3A97_4B29_ACF3_D9A08E83EFA4_.wvu.FilterData" localSheetId="1" hidden="1">'B．R4収支'!$A$3:$B$72</definedName>
    <definedName name="Z_ED50B6C9_394F_48F4_83C1_595147DFE792_.wvu.Cols" localSheetId="0" hidden="1">'A．建物情報'!$R:$R</definedName>
    <definedName name="Z_ED50B6C9_394F_48F4_83C1_595147DFE792_.wvu.Cols" localSheetId="1" hidden="1">'B．R4収支'!#REF!</definedName>
    <definedName name="Z_ED50B6C9_394F_48F4_83C1_595147DFE792_.wvu.FilterData" localSheetId="0" hidden="1">'A．建物情報'!$A$3:$BP$72</definedName>
    <definedName name="Z_ED50B6C9_394F_48F4_83C1_595147DFE792_.wvu.FilterData" localSheetId="1" hidden="1">'B．R4収支'!$A$3:$B$72</definedName>
    <definedName name="Z_ED50B6C9_394F_48F4_83C1_595147DFE792_.wvu.PrintTitles" localSheetId="0" hidden="1">'A．建物情報'!$2:$2</definedName>
    <definedName name="Z_ED50B6C9_394F_48F4_83C1_595147DFE792_.wvu.PrintTitles" localSheetId="1" hidden="1">'B．R4収支'!$2:$2</definedName>
    <definedName name="Z_F8EBCF4B_2AE7_4F36_BDA4_B8FD2DA49748_.wvu.FilterData" localSheetId="0" hidden="1">'A．建物情報'!#REF!</definedName>
    <definedName name="Z_F8EBCF4B_2AE7_4F36_BDA4_B8FD2DA49748_.wvu.FilterData" localSheetId="1" hidden="1">'B．R4収支'!#REF!</definedName>
    <definedName name="Z_FAEB19A0_DD1C_4B78_BA30_312E0763023B_.wvu.FilterData" localSheetId="0" hidden="1">'A．建物情報'!$A$3:$BP$72</definedName>
    <definedName name="Z_FAEB19A0_DD1C_4B78_BA30_312E0763023B_.wvu.FilterData" localSheetId="1" hidden="1">'B．R4収支'!$A$3:$B$72</definedName>
    <definedName name="写真" localSheetId="1">IF(ISNA(MATCH('B．R4収支'!#REF!,'B．R4収支'!$A$3:$A$72,)),'B．R4収支'!#REF!,INDEX('B．R4収支'!#REF!,MATCH([1]公共施設カルテ!$O$1,'B．R4収支'!$A$3:$A$72,)))</definedName>
    <definedName name="写真">IF(ISNA(MATCH('A．建物情報'!#REF!,'A．建物情報'!$A$3:$A$72,)),'A．建物情報'!#REF!,INDEX('A．建物情報'!#REF!,MATCH([1]公共施設カルテ!$O$1,'A．建物情報'!$A$3:$A$72,)))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3" i="8" l="1"/>
  <c r="AB32" i="8"/>
  <c r="AB31" i="8"/>
  <c r="AB30" i="8"/>
  <c r="L33" i="8"/>
  <c r="L32" i="8"/>
  <c r="L31" i="8"/>
  <c r="L30" i="8"/>
  <c r="AB29" i="8"/>
  <c r="AB28" i="8"/>
  <c r="AB27" i="8"/>
  <c r="AB26" i="8"/>
  <c r="L29" i="8"/>
  <c r="L28" i="8"/>
  <c r="L27" i="8"/>
  <c r="L26" i="8"/>
  <c r="D4" i="9" l="1"/>
  <c r="C4" i="9"/>
  <c r="B4" i="9"/>
  <c r="C3" i="9"/>
  <c r="B3" i="9"/>
  <c r="C2" i="9"/>
  <c r="B2" i="9"/>
  <c r="E1" i="9"/>
  <c r="D1" i="9"/>
  <c r="C1" i="9"/>
  <c r="B1" i="9"/>
  <c r="AF22" i="8"/>
  <c r="AF21" i="8"/>
  <c r="AF20" i="8"/>
  <c r="AF19" i="8"/>
  <c r="AF18" i="8"/>
  <c r="P22" i="8"/>
  <c r="P23" i="8"/>
  <c r="Z16" i="8"/>
  <c r="T16" i="8"/>
  <c r="N16" i="8"/>
  <c r="H16" i="8"/>
  <c r="AD14" i="8"/>
  <c r="Q14" i="8"/>
  <c r="H14" i="8"/>
  <c r="AD13" i="8"/>
  <c r="AD12" i="8"/>
  <c r="S12" i="8"/>
  <c r="H12" i="8"/>
  <c r="AD11" i="8"/>
  <c r="S11" i="8"/>
  <c r="L11" i="8"/>
  <c r="H11" i="8"/>
  <c r="AD10" i="8"/>
  <c r="S10" i="8"/>
  <c r="H10" i="8"/>
  <c r="AD9" i="8"/>
  <c r="H9" i="8"/>
  <c r="S7" i="8" l="1"/>
  <c r="H7" i="8"/>
  <c r="AD6" i="8"/>
  <c r="S6" i="8"/>
  <c r="H6" i="8"/>
  <c r="H5" i="8"/>
  <c r="H4" i="8"/>
  <c r="AI3" i="1"/>
  <c r="S9" i="8" s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F3" i="9" l="1"/>
  <c r="F4" i="9"/>
  <c r="F1" i="9"/>
  <c r="P18" i="8" s="1" a="1"/>
  <c r="P18" i="8" s="1"/>
  <c r="F2" i="9"/>
  <c r="P19" i="8" l="1" a="1"/>
  <c r="P19" i="8" s="1"/>
  <c r="P20" i="8" a="1"/>
  <c r="P20" i="8" s="1"/>
  <c r="P21" i="8" a="1"/>
  <c r="P21" i="8" s="1"/>
  <c r="Q41" i="3" l="1"/>
  <c r="R41" i="3"/>
  <c r="O41" i="3"/>
  <c r="P41" i="3"/>
  <c r="Q49" i="3"/>
  <c r="R49" i="3"/>
  <c r="O49" i="3"/>
  <c r="P49" i="3"/>
  <c r="O62" i="3"/>
  <c r="P62" i="3"/>
  <c r="Q62" i="3"/>
  <c r="R62" i="3"/>
  <c r="Q10" i="3"/>
  <c r="R10" i="3"/>
  <c r="O10" i="3"/>
  <c r="P10" i="3"/>
  <c r="Q70" i="3"/>
  <c r="R70" i="3"/>
  <c r="O70" i="3"/>
  <c r="P70" i="3"/>
  <c r="Q58" i="3"/>
  <c r="R58" i="3"/>
  <c r="O58" i="3"/>
  <c r="P58" i="3"/>
  <c r="O36" i="3"/>
  <c r="P36" i="3"/>
  <c r="Q36" i="3"/>
  <c r="R36" i="3"/>
  <c r="O31" i="3"/>
  <c r="P31" i="3"/>
  <c r="Q31" i="3"/>
  <c r="R31" i="3"/>
  <c r="O57" i="3"/>
  <c r="P57" i="3"/>
  <c r="Q57" i="3"/>
  <c r="R57" i="3"/>
  <c r="O27" i="3"/>
  <c r="P27" i="3"/>
  <c r="Q27" i="3"/>
  <c r="R27" i="3"/>
  <c r="O68" i="3"/>
  <c r="P68" i="3"/>
  <c r="Q68" i="3"/>
  <c r="R68" i="3"/>
  <c r="O33" i="3"/>
  <c r="P33" i="3"/>
  <c r="Q33" i="3"/>
  <c r="R33" i="3"/>
  <c r="O42" i="3"/>
  <c r="P42" i="3"/>
  <c r="Q42" i="3"/>
  <c r="R42" i="3"/>
  <c r="Q46" i="3"/>
  <c r="R46" i="3"/>
  <c r="O46" i="3"/>
  <c r="P46" i="3"/>
  <c r="O37" i="3"/>
  <c r="P37" i="3"/>
  <c r="Q37" i="3"/>
  <c r="R37" i="3"/>
  <c r="Q39" i="3"/>
  <c r="R39" i="3"/>
  <c r="P39" i="3"/>
  <c r="O39" i="3"/>
  <c r="Q11" i="3"/>
  <c r="R11" i="3"/>
  <c r="P11" i="3"/>
  <c r="O11" i="3"/>
  <c r="Q71" i="3"/>
  <c r="R71" i="3"/>
  <c r="P71" i="3"/>
  <c r="O71" i="3"/>
  <c r="O66" i="3"/>
  <c r="P66" i="3"/>
  <c r="R66" i="3"/>
  <c r="Q66" i="3"/>
  <c r="Q28" i="3"/>
  <c r="R28" i="3"/>
  <c r="O28" i="3"/>
  <c r="P28" i="3"/>
  <c r="O54" i="3"/>
  <c r="P54" i="3"/>
  <c r="Q54" i="3"/>
  <c r="R54" i="3"/>
  <c r="O17" i="3"/>
  <c r="P17" i="3"/>
  <c r="Q17" i="3"/>
  <c r="R17" i="3"/>
  <c r="Q55" i="3"/>
  <c r="R55" i="3"/>
  <c r="O55" i="3"/>
  <c r="P55" i="3"/>
  <c r="O26" i="3"/>
  <c r="P26" i="3"/>
  <c r="Q26" i="3"/>
  <c r="R26" i="3"/>
  <c r="Q67" i="3"/>
  <c r="R67" i="3"/>
  <c r="O67" i="3"/>
  <c r="P67" i="3"/>
  <c r="O21" i="3"/>
  <c r="P21" i="3"/>
  <c r="Q21" i="3"/>
  <c r="R21" i="3"/>
  <c r="O18" i="3"/>
  <c r="P18" i="3"/>
  <c r="Q18" i="3"/>
  <c r="R18" i="3"/>
  <c r="O44" i="3"/>
  <c r="P44" i="3"/>
  <c r="Q44" i="3"/>
  <c r="R44" i="3"/>
  <c r="Q13" i="3"/>
  <c r="R13" i="3"/>
  <c r="O13" i="3"/>
  <c r="P13" i="3"/>
  <c r="O72" i="3"/>
  <c r="P72" i="3"/>
  <c r="Q72" i="3"/>
  <c r="R72" i="3"/>
  <c r="O69" i="3"/>
  <c r="P69" i="3"/>
  <c r="Q69" i="3"/>
  <c r="R69" i="3"/>
  <c r="Q52" i="3"/>
  <c r="R52" i="3"/>
  <c r="O52" i="3"/>
  <c r="P52" i="3"/>
  <c r="O65" i="3"/>
  <c r="P65" i="3"/>
  <c r="Q65" i="3"/>
  <c r="R65" i="3"/>
  <c r="O14" i="3"/>
  <c r="P14" i="3"/>
  <c r="Q14" i="3"/>
  <c r="R14" i="3"/>
  <c r="Q61" i="3"/>
  <c r="R61" i="3"/>
  <c r="O61" i="3"/>
  <c r="P61" i="3"/>
  <c r="O53" i="3"/>
  <c r="P53" i="3"/>
  <c r="Q53" i="3"/>
  <c r="R53" i="3"/>
  <c r="O24" i="3"/>
  <c r="P24" i="3"/>
  <c r="R24" i="3"/>
  <c r="Q24" i="3"/>
  <c r="O50" i="3"/>
  <c r="P50" i="3"/>
  <c r="Q50" i="3"/>
  <c r="R50" i="3"/>
  <c r="Q19" i="3"/>
  <c r="R19" i="3"/>
  <c r="O19" i="3"/>
  <c r="P19" i="3"/>
  <c r="O45" i="3"/>
  <c r="P45" i="3"/>
  <c r="Q45" i="3"/>
  <c r="R45" i="3"/>
  <c r="Q47" i="3"/>
  <c r="R47" i="3"/>
  <c r="P47" i="3"/>
  <c r="O47" i="3"/>
  <c r="Q16" i="3"/>
  <c r="R16" i="3"/>
  <c r="O16" i="3"/>
  <c r="P16" i="3"/>
  <c r="Q22" i="3"/>
  <c r="R22" i="3"/>
  <c r="O22" i="3"/>
  <c r="P22" i="3"/>
  <c r="O48" i="3"/>
  <c r="P48" i="3"/>
  <c r="Q48" i="3"/>
  <c r="R48" i="3"/>
  <c r="O12" i="3"/>
  <c r="P12" i="3"/>
  <c r="Q12" i="3"/>
  <c r="R12" i="3"/>
  <c r="O43" i="3"/>
  <c r="P43" i="3"/>
  <c r="R43" i="3"/>
  <c r="Q43" i="3"/>
  <c r="O34" i="3"/>
  <c r="P34" i="3"/>
  <c r="R34" i="3"/>
  <c r="Q34" i="3"/>
  <c r="O60" i="3"/>
  <c r="P60" i="3"/>
  <c r="R60" i="3"/>
  <c r="Q60" i="3"/>
  <c r="Q32" i="3"/>
  <c r="R32" i="3"/>
  <c r="O32" i="3"/>
  <c r="P32" i="3"/>
  <c r="O40" i="3"/>
  <c r="P40" i="3"/>
  <c r="Q40" i="3"/>
  <c r="R40" i="3"/>
  <c r="O63" i="3"/>
  <c r="P63" i="3"/>
  <c r="Q63" i="3"/>
  <c r="R63" i="3"/>
  <c r="Q35" i="3"/>
  <c r="R35" i="3"/>
  <c r="O35" i="3"/>
  <c r="P35" i="3"/>
  <c r="Q64" i="3"/>
  <c r="R64" i="3"/>
  <c r="O64" i="3"/>
  <c r="P64" i="3"/>
  <c r="Q38" i="3"/>
  <c r="R38" i="3"/>
  <c r="O38" i="3"/>
  <c r="P38" i="3"/>
  <c r="O23" i="3"/>
  <c r="P23" i="3"/>
  <c r="Q23" i="3"/>
  <c r="R23" i="3"/>
  <c r="Q20" i="3"/>
  <c r="R20" i="3"/>
  <c r="P20" i="3"/>
  <c r="O20" i="3"/>
  <c r="Q30" i="3"/>
  <c r="R30" i="3"/>
  <c r="P30" i="3"/>
  <c r="O30" i="3"/>
  <c r="Q56" i="3"/>
  <c r="R56" i="3"/>
  <c r="P56" i="3"/>
  <c r="O56" i="3"/>
  <c r="Q25" i="3"/>
  <c r="R25" i="3"/>
  <c r="O25" i="3"/>
  <c r="P25" i="3"/>
  <c r="O51" i="3"/>
  <c r="P51" i="3"/>
  <c r="R51" i="3"/>
  <c r="Q51" i="3"/>
  <c r="O8" i="3"/>
  <c r="P8" i="3"/>
  <c r="Q8" i="3"/>
  <c r="R8" i="3"/>
  <c r="O15" i="3"/>
  <c r="P15" i="3"/>
  <c r="R15" i="3"/>
  <c r="Q15" i="3"/>
  <c r="O59" i="3"/>
  <c r="P59" i="3"/>
  <c r="Q59" i="3"/>
  <c r="R59" i="3"/>
  <c r="O9" i="3"/>
  <c r="P9" i="3"/>
  <c r="R9" i="3"/>
  <c r="Q9" i="3"/>
  <c r="Q29" i="3"/>
  <c r="R29" i="3"/>
  <c r="O29" i="3"/>
  <c r="P29" i="3"/>
  <c r="O5" i="3"/>
  <c r="P5" i="3"/>
  <c r="Q5" i="3"/>
  <c r="R5" i="3"/>
  <c r="O6" i="3"/>
  <c r="P6" i="3"/>
  <c r="Q6" i="3"/>
  <c r="R6" i="3"/>
  <c r="Q7" i="3"/>
  <c r="R7" i="3"/>
  <c r="O7" i="3"/>
  <c r="P7" i="3"/>
  <c r="O4" i="3"/>
  <c r="P4" i="3"/>
  <c r="Q4" i="3"/>
  <c r="R4" i="3"/>
  <c r="Q3" i="3" l="1"/>
  <c r="R3" i="3"/>
  <c r="O3" i="3"/>
  <c r="P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行政管理課</author>
    <author>健康推進課</author>
  </authors>
  <commentList>
    <comment ref="E2" authorId="0" shapeId="0" xr:uid="{A0FDA81C-5E61-4430-9CBA-CD1539DE39A5}">
      <text>
        <r>
          <rPr>
            <b/>
            <sz val="9"/>
            <color indexed="81"/>
            <rFont val="MS P ゴシック"/>
            <family val="3"/>
            <charset val="128"/>
          </rPr>
          <t>H28施設白書の分類</t>
        </r>
      </text>
    </comment>
    <comment ref="J3" authorId="1" shapeId="0" xr:uid="{00000000-0006-0000-0000-000039000000}">
      <text>
        <r>
          <rPr>
            <sz val="9"/>
            <color indexed="81"/>
            <rFont val="ＭＳ Ｐゴシック"/>
            <family val="3"/>
            <charset val="128"/>
          </rPr>
          <t xml:space="preserve">健康推進課:
旧相染閣の開設年度
現相染閣は平成20年度開館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<sst xmlns="http://schemas.openxmlformats.org/spreadsheetml/2006/main" count="3938" uniqueCount="539">
  <si>
    <t>なし</t>
  </si>
  <si>
    <t>×</t>
  </si>
  <si>
    <t>〇</t>
  </si>
  <si>
    <t>都市ガス</t>
    <rPh sb="0" eb="2">
      <t>トシ</t>
    </rPh>
    <phoneticPr fontId="3"/>
  </si>
  <si>
    <t>指定なし</t>
    <rPh sb="0" eb="2">
      <t>シテイ</t>
    </rPh>
    <phoneticPr fontId="3"/>
  </si>
  <si>
    <t>なし</t>
    <phoneticPr fontId="3"/>
  </si>
  <si>
    <t>広域</t>
    <rPh sb="0" eb="2">
      <t>コウイキ</t>
    </rPh>
    <phoneticPr fontId="3"/>
  </si>
  <si>
    <t>塩田</t>
    <rPh sb="0" eb="2">
      <t>シオダ</t>
    </rPh>
    <phoneticPr fontId="3"/>
  </si>
  <si>
    <t>耐震化済</t>
    <rPh sb="0" eb="3">
      <t>タイシンカ</t>
    </rPh>
    <rPh sb="3" eb="4">
      <t>スミ</t>
    </rPh>
    <phoneticPr fontId="3"/>
  </si>
  <si>
    <t>昭和45年度</t>
    <rPh sb="0" eb="2">
      <t>ショウワ</t>
    </rPh>
    <rPh sb="4" eb="6">
      <t>ネンド</t>
    </rPh>
    <phoneticPr fontId="3"/>
  </si>
  <si>
    <t>昭和42年度</t>
    <rPh sb="0" eb="2">
      <t>ショウワ</t>
    </rPh>
    <rPh sb="4" eb="5">
      <t>ネン</t>
    </rPh>
    <rPh sb="5" eb="6">
      <t>ド</t>
    </rPh>
    <phoneticPr fontId="3"/>
  </si>
  <si>
    <t>あり</t>
  </si>
  <si>
    <t>対象外</t>
  </si>
  <si>
    <t>新耐震基準（S57以降建築）</t>
    <rPh sb="0" eb="1">
      <t>シン</t>
    </rPh>
    <rPh sb="1" eb="3">
      <t>タイシン</t>
    </rPh>
    <rPh sb="3" eb="5">
      <t>キジュン</t>
    </rPh>
    <rPh sb="9" eb="11">
      <t>イコウ</t>
    </rPh>
    <rPh sb="11" eb="13">
      <t>ケンチク</t>
    </rPh>
    <phoneticPr fontId="3"/>
  </si>
  <si>
    <t>丸子</t>
  </si>
  <si>
    <t>上田中央</t>
  </si>
  <si>
    <t>LPガス</t>
  </si>
  <si>
    <t>工業地域</t>
    <rPh sb="0" eb="2">
      <t>コウギョウ</t>
    </rPh>
    <rPh sb="2" eb="4">
      <t>チイキ</t>
    </rPh>
    <phoneticPr fontId="3"/>
  </si>
  <si>
    <t>×</t>
    <phoneticPr fontId="3"/>
  </si>
  <si>
    <t>その他（指定なし含む）</t>
    <rPh sb="2" eb="3">
      <t>タ</t>
    </rPh>
    <rPh sb="4" eb="6">
      <t>シテイ</t>
    </rPh>
    <rPh sb="8" eb="9">
      <t>フク</t>
    </rPh>
    <phoneticPr fontId="0"/>
  </si>
  <si>
    <t>上田西部</t>
  </si>
  <si>
    <t>警戒区域（土石流）</t>
    <phoneticPr fontId="3"/>
  </si>
  <si>
    <t>上田城南</t>
  </si>
  <si>
    <t>市内</t>
    <rPh sb="0" eb="2">
      <t>シナイ</t>
    </rPh>
    <phoneticPr fontId="3"/>
  </si>
  <si>
    <t>武石</t>
    <rPh sb="0" eb="2">
      <t>タケシ</t>
    </rPh>
    <phoneticPr fontId="3"/>
  </si>
  <si>
    <t>武石</t>
  </si>
  <si>
    <t>診断未実施</t>
    <rPh sb="0" eb="2">
      <t>シンダン</t>
    </rPh>
    <rPh sb="2" eb="5">
      <t>ミジッシ</t>
    </rPh>
    <phoneticPr fontId="3"/>
  </si>
  <si>
    <t>その他（指定なし含む）</t>
    <rPh sb="2" eb="3">
      <t>タ</t>
    </rPh>
    <rPh sb="4" eb="6">
      <t>シテイ</t>
    </rPh>
    <rPh sb="8" eb="9">
      <t>フク</t>
    </rPh>
    <phoneticPr fontId="3"/>
  </si>
  <si>
    <t>武石産業建設課</t>
    <rPh sb="0" eb="2">
      <t>タケシ</t>
    </rPh>
    <rPh sb="2" eb="4">
      <t>サンギョウ</t>
    </rPh>
    <rPh sb="4" eb="6">
      <t>ケンセツ</t>
    </rPh>
    <rPh sb="6" eb="7">
      <t>カ</t>
    </rPh>
    <phoneticPr fontId="3"/>
  </si>
  <si>
    <t>無休</t>
    <rPh sb="0" eb="2">
      <t>ムキュウ</t>
    </rPh>
    <phoneticPr fontId="3"/>
  </si>
  <si>
    <t>特別警戒区域（急傾斜）</t>
    <rPh sb="0" eb="2">
      <t>トクベツ</t>
    </rPh>
    <rPh sb="2" eb="4">
      <t>ケイカイ</t>
    </rPh>
    <rPh sb="4" eb="6">
      <t>クイキ</t>
    </rPh>
    <rPh sb="7" eb="10">
      <t>キュウケイシャ</t>
    </rPh>
    <phoneticPr fontId="3"/>
  </si>
  <si>
    <t>保養施設</t>
    <rPh sb="0" eb="2">
      <t>ホヨウ</t>
    </rPh>
    <rPh sb="2" eb="4">
      <t>シセツ</t>
    </rPh>
    <phoneticPr fontId="3"/>
  </si>
  <si>
    <t>上田市武石温泉うつくしの湯条例</t>
  </si>
  <si>
    <t>上田市上武石1454番地3</t>
  </si>
  <si>
    <t>武石温泉うつくしの湯</t>
  </si>
  <si>
    <t>特別警戒区域（土石流）</t>
    <rPh sb="0" eb="2">
      <t>トクベツ</t>
    </rPh>
    <rPh sb="2" eb="4">
      <t>ケイカイ</t>
    </rPh>
    <rPh sb="4" eb="6">
      <t>クイキ</t>
    </rPh>
    <rPh sb="7" eb="10">
      <t>ドセキリュウ</t>
    </rPh>
    <phoneticPr fontId="3"/>
  </si>
  <si>
    <t>LPガス</t>
    <phoneticPr fontId="3"/>
  </si>
  <si>
    <t>火曜日</t>
    <rPh sb="0" eb="3">
      <t>カヨウビ</t>
    </rPh>
    <phoneticPr fontId="0"/>
  </si>
  <si>
    <t>上田市真田温泉健康ランドふれあいさなだ館条例</t>
  </si>
  <si>
    <t>平成5年度</t>
    <rPh sb="0" eb="2">
      <t>ヘイセイ</t>
    </rPh>
    <phoneticPr fontId="0"/>
  </si>
  <si>
    <t>真田</t>
  </si>
  <si>
    <t>上田市真田町長7369番地1</t>
  </si>
  <si>
    <t>真田地域教育事務所</t>
    <rPh sb="0" eb="2">
      <t>サナダ</t>
    </rPh>
    <rPh sb="2" eb="4">
      <t>チイキ</t>
    </rPh>
    <rPh sb="4" eb="6">
      <t>キョウイク</t>
    </rPh>
    <rPh sb="6" eb="8">
      <t>ジム</t>
    </rPh>
    <rPh sb="8" eb="9">
      <t>ショ</t>
    </rPh>
    <phoneticPr fontId="3"/>
  </si>
  <si>
    <t>その他（指定なし含む）</t>
    <phoneticPr fontId="3"/>
  </si>
  <si>
    <t>警戒区域（土石流）</t>
    <rPh sb="0" eb="2">
      <t>ケイカイ</t>
    </rPh>
    <rPh sb="2" eb="4">
      <t>クイキ</t>
    </rPh>
    <rPh sb="5" eb="8">
      <t>ドセキリュウ</t>
    </rPh>
    <phoneticPr fontId="3"/>
  </si>
  <si>
    <t>真田</t>
    <rPh sb="0" eb="2">
      <t>サナダ</t>
    </rPh>
    <phoneticPr fontId="3"/>
  </si>
  <si>
    <t>上田市真田町長6301番地</t>
  </si>
  <si>
    <t>丸子</t>
    <rPh sb="0" eb="2">
      <t>マルコ</t>
    </rPh>
    <phoneticPr fontId="3"/>
  </si>
  <si>
    <t>令和3年度</t>
    <rPh sb="0" eb="2">
      <t>レイワ</t>
    </rPh>
    <rPh sb="3" eb="5">
      <t>ネンド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</si>
  <si>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</si>
  <si>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平成9年度</t>
    <rPh sb="0" eb="2">
      <t>ヘイセイ</t>
    </rPh>
    <rPh sb="3" eb="4">
      <t>ネン</t>
    </rPh>
    <rPh sb="4" eb="5">
      <t>ド</t>
    </rPh>
    <phoneticPr fontId="3"/>
  </si>
  <si>
    <t>丸子産業観光課</t>
    <rPh sb="0" eb="2">
      <t>マルコ</t>
    </rPh>
    <rPh sb="2" eb="4">
      <t>サンギョウ</t>
    </rPh>
    <rPh sb="4" eb="7">
      <t>カンコウカ</t>
    </rPh>
    <phoneticPr fontId="3"/>
  </si>
  <si>
    <t>昭和33年度</t>
    <rPh sb="0" eb="2">
      <t>ショウワ</t>
    </rPh>
    <rPh sb="4" eb="6">
      <t>ネンド</t>
    </rPh>
    <phoneticPr fontId="3"/>
  </si>
  <si>
    <t>上田市鹿教湯温泉センター条例</t>
  </si>
  <si>
    <t>昭和37年度</t>
    <rPh sb="0" eb="2">
      <t>ショウワ</t>
    </rPh>
    <rPh sb="4" eb="6">
      <t>ネンド</t>
    </rPh>
    <phoneticPr fontId="0"/>
  </si>
  <si>
    <t>上田市鹿教湯温泉1369番地1</t>
  </si>
  <si>
    <t>5.0m以上10.0m未満</t>
    <rPh sb="4" eb="6">
      <t>イジョウ</t>
    </rPh>
    <rPh sb="11" eb="13">
      <t>ミマン</t>
    </rPh>
    <phoneticPr fontId="3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</si>
  <si>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3"/>
  </si>
  <si>
    <t>平成7年度</t>
    <rPh sb="0" eb="2">
      <t>ヘイセイ</t>
    </rPh>
    <rPh sb="3" eb="5">
      <t>ネンド</t>
    </rPh>
    <phoneticPr fontId="3"/>
  </si>
  <si>
    <t>診断済（耐震性有り）</t>
    <rPh sb="0" eb="2">
      <t>シンダン</t>
    </rPh>
    <rPh sb="2" eb="3">
      <t>スミ</t>
    </rPh>
    <rPh sb="4" eb="7">
      <t>タイシンセイ</t>
    </rPh>
    <rPh sb="7" eb="8">
      <t>アリ</t>
    </rPh>
    <phoneticPr fontId="3"/>
  </si>
  <si>
    <t>川西</t>
  </si>
  <si>
    <t>神科豊殿</t>
  </si>
  <si>
    <t>塩田</t>
  </si>
  <si>
    <t>地域内</t>
  </si>
  <si>
    <t>昭和37年度</t>
    <rPh sb="0" eb="2">
      <t>ショウワ</t>
    </rPh>
    <rPh sb="4" eb="6">
      <t>ネンド</t>
    </rPh>
    <phoneticPr fontId="3"/>
  </si>
  <si>
    <t>指定緊急避難場所</t>
    <rPh sb="0" eb="2">
      <t>シテイ</t>
    </rPh>
    <rPh sb="2" eb="4">
      <t>キンキュウ</t>
    </rPh>
    <rPh sb="4" eb="6">
      <t>ヒナン</t>
    </rPh>
    <rPh sb="6" eb="8">
      <t>バショ</t>
    </rPh>
    <phoneticPr fontId="3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</si>
  <si>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</si>
  <si>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対象外</t>
    <rPh sb="0" eb="2">
      <t>タイショウ</t>
    </rPh>
    <rPh sb="2" eb="3">
      <t>ガイ</t>
    </rPh>
    <phoneticPr fontId="3"/>
  </si>
  <si>
    <t>神川地区公民館</t>
  </si>
  <si>
    <t>上田西部</t>
    <rPh sb="0" eb="2">
      <t>ウエダ</t>
    </rPh>
    <rPh sb="2" eb="4">
      <t>セイブ</t>
    </rPh>
    <phoneticPr fontId="3"/>
  </si>
  <si>
    <t>上田中央</t>
    <rPh sb="0" eb="2">
      <t>ウエダ</t>
    </rPh>
    <rPh sb="2" eb="4">
      <t>チュウオウ</t>
    </rPh>
    <phoneticPr fontId="3"/>
  </si>
  <si>
    <t>上田市真田町傍陽6293番地</t>
  </si>
  <si>
    <t>昭和40年度</t>
    <rPh sb="0" eb="2">
      <t>ショウワ</t>
    </rPh>
    <rPh sb="4" eb="6">
      <t>ネンド</t>
    </rPh>
    <phoneticPr fontId="3"/>
  </si>
  <si>
    <t>平成11年度</t>
    <rPh sb="0" eb="2">
      <t>ヘイセイ</t>
    </rPh>
    <rPh sb="4" eb="5">
      <t>ネン</t>
    </rPh>
    <rPh sb="5" eb="6">
      <t>ド</t>
    </rPh>
    <phoneticPr fontId="3"/>
  </si>
  <si>
    <t>昭和31年度</t>
    <rPh sb="0" eb="2">
      <t>ショウワ</t>
    </rPh>
    <rPh sb="4" eb="6">
      <t>ネンド</t>
    </rPh>
    <phoneticPr fontId="3"/>
  </si>
  <si>
    <t>農政課</t>
    <rPh sb="0" eb="3">
      <t>ノウセイカ</t>
    </rPh>
    <phoneticPr fontId="3"/>
  </si>
  <si>
    <t>川西</t>
    <rPh sb="0" eb="2">
      <t>カワニシ</t>
    </rPh>
    <phoneticPr fontId="3"/>
  </si>
  <si>
    <t>上田市農林漁業体験実習館条例</t>
  </si>
  <si>
    <t>上田市上室賀1232番地1</t>
  </si>
  <si>
    <t>農林漁業体験実習館（ささらの湯）</t>
  </si>
  <si>
    <t>0.5m以上3.0m未満</t>
    <rPh sb="4" eb="6">
      <t>イジョウ</t>
    </rPh>
    <rPh sb="10" eb="12">
      <t>ミマン</t>
    </rPh>
    <phoneticPr fontId="3"/>
  </si>
  <si>
    <t>児童福祉法</t>
    <rPh sb="0" eb="2">
      <t>ジドウ</t>
    </rPh>
    <rPh sb="2" eb="4">
      <t>フクシ</t>
    </rPh>
    <rPh sb="4" eb="5">
      <t>ホウ</t>
    </rPh>
    <phoneticPr fontId="3"/>
  </si>
  <si>
    <t>上田市中丸子1852番地5</t>
  </si>
  <si>
    <t>上田市中野419番地1</t>
  </si>
  <si>
    <t>上田市小泉1番地8</t>
  </si>
  <si>
    <t>上田市古里137番地6</t>
  </si>
  <si>
    <t>第一種中高層住居専用地域</t>
    <rPh sb="0" eb="1">
      <t>ダイ</t>
    </rPh>
    <rPh sb="1" eb="3">
      <t>イチシュ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0"/>
  </si>
  <si>
    <t>幼稚園・保育園・こども園</t>
    <rPh sb="0" eb="3">
      <t>ヨウチエン</t>
    </rPh>
    <rPh sb="4" eb="7">
      <t>ホイクエン</t>
    </rPh>
    <rPh sb="11" eb="12">
      <t>エン</t>
    </rPh>
    <phoneticPr fontId="3"/>
  </si>
  <si>
    <t>上田市立幼稚園設置条例</t>
  </si>
  <si>
    <t>学校教育法</t>
    <rPh sb="0" eb="2">
      <t>ガッコウ</t>
    </rPh>
    <rPh sb="2" eb="5">
      <t>キョウイクホウ</t>
    </rPh>
    <phoneticPr fontId="3"/>
  </si>
  <si>
    <t>上田市塩川2620番地</t>
  </si>
  <si>
    <t>ちぐさ幼稚園</t>
  </si>
  <si>
    <t>保育課</t>
    <rPh sb="0" eb="2">
      <t>ホイク</t>
    </rPh>
    <rPh sb="2" eb="3">
      <t>カ</t>
    </rPh>
    <phoneticPr fontId="3"/>
  </si>
  <si>
    <t>上田市保育所条例</t>
  </si>
  <si>
    <t>上田市下武石752番地</t>
  </si>
  <si>
    <t>武石保育園</t>
  </si>
  <si>
    <t>上田市菅平高原1223番地392</t>
  </si>
  <si>
    <t>すがだいら保育園</t>
  </si>
  <si>
    <t>昭和32年度</t>
    <rPh sb="0" eb="2">
      <t>ショウワ</t>
    </rPh>
    <rPh sb="4" eb="6">
      <t>ネンド</t>
    </rPh>
    <phoneticPr fontId="3"/>
  </si>
  <si>
    <t>そえひ保育園</t>
  </si>
  <si>
    <t>さなだ保育園</t>
  </si>
  <si>
    <t>上田市塩川1458番地</t>
  </si>
  <si>
    <t>塩川保育園</t>
  </si>
  <si>
    <t>昭和30年度</t>
    <rPh sb="0" eb="2">
      <t>ショウワ</t>
    </rPh>
    <rPh sb="4" eb="5">
      <t>ネン</t>
    </rPh>
    <rPh sb="5" eb="6">
      <t>ド</t>
    </rPh>
    <phoneticPr fontId="3"/>
  </si>
  <si>
    <t>上田市長瀬2466番地</t>
  </si>
  <si>
    <t>長瀬保育園</t>
  </si>
  <si>
    <t>上田市生田4953番地2</t>
  </si>
  <si>
    <t>依田保育園</t>
  </si>
  <si>
    <t>上田市上丸子895番地</t>
    <phoneticPr fontId="3"/>
  </si>
  <si>
    <t>まるこ保育園</t>
    <rPh sb="3" eb="6">
      <t>ホイクエン</t>
    </rPh>
    <phoneticPr fontId="3"/>
  </si>
  <si>
    <t>昭和27年度</t>
    <rPh sb="0" eb="2">
      <t>ショウワ</t>
    </rPh>
    <rPh sb="4" eb="6">
      <t>ネンド</t>
    </rPh>
    <phoneticPr fontId="3"/>
  </si>
  <si>
    <t>中丸子保育園</t>
  </si>
  <si>
    <t>昭和34年度</t>
    <rPh sb="0" eb="2">
      <t>ショウワ</t>
    </rPh>
    <rPh sb="4" eb="6">
      <t>ネンド</t>
    </rPh>
    <phoneticPr fontId="3"/>
  </si>
  <si>
    <t>上田市下室賀2336番地1</t>
  </si>
  <si>
    <t>室賀保育園</t>
  </si>
  <si>
    <t>上田市仁古田171番地</t>
  </si>
  <si>
    <t>浦里保育園</t>
  </si>
  <si>
    <t>昭和29年度</t>
    <rPh sb="0" eb="2">
      <t>ショウワ</t>
    </rPh>
    <rPh sb="4" eb="6">
      <t>ネンド</t>
    </rPh>
    <phoneticPr fontId="3"/>
  </si>
  <si>
    <t>上田市小島122番地</t>
  </si>
  <si>
    <t>塩田北保育園</t>
  </si>
  <si>
    <t>上田市手塚1086番地3</t>
  </si>
  <si>
    <t>西塩田保育園</t>
  </si>
  <si>
    <t>上田市下之郷806番地3</t>
  </si>
  <si>
    <t>東塩田保育園</t>
  </si>
  <si>
    <t>昭和28年度</t>
    <rPh sb="0" eb="2">
      <t>ショウワ</t>
    </rPh>
    <rPh sb="4" eb="6">
      <t>ネンド</t>
    </rPh>
    <phoneticPr fontId="3"/>
  </si>
  <si>
    <t>塩田中央保育園</t>
  </si>
  <si>
    <t>泉田保育園</t>
  </si>
  <si>
    <t>昭和51年度</t>
    <phoneticPr fontId="3"/>
  </si>
  <si>
    <t>上田市下之条801番地イ</t>
  </si>
  <si>
    <t>下之条保育園</t>
  </si>
  <si>
    <t>上田市上田原518番地</t>
  </si>
  <si>
    <t>川辺保育園</t>
  </si>
  <si>
    <t>昭和23年度</t>
    <rPh sb="0" eb="2">
      <t>ショウワ</t>
    </rPh>
    <rPh sb="4" eb="6">
      <t>ネンド</t>
    </rPh>
    <phoneticPr fontId="3"/>
  </si>
  <si>
    <t>上田市諏訪形934番地</t>
  </si>
  <si>
    <t>城下保育園</t>
  </si>
  <si>
    <t>上田市芳田982番地3</t>
  </si>
  <si>
    <t>豊殿保育園</t>
  </si>
  <si>
    <t>昭和39年度</t>
    <rPh sb="0" eb="2">
      <t>ショウワ</t>
    </rPh>
    <rPh sb="4" eb="6">
      <t>ネンド</t>
    </rPh>
    <phoneticPr fontId="3"/>
  </si>
  <si>
    <t>神科第二保育園</t>
  </si>
  <si>
    <t>上田市住吉707番地2</t>
  </si>
  <si>
    <t>神科第一保育園</t>
  </si>
  <si>
    <t>昭和50年度</t>
    <rPh sb="0" eb="2">
      <t>ショウワ</t>
    </rPh>
    <rPh sb="4" eb="6">
      <t>ネンド</t>
    </rPh>
    <phoneticPr fontId="3"/>
  </si>
  <si>
    <t>上田市国分745番地イ</t>
  </si>
  <si>
    <t>国分保育園</t>
  </si>
  <si>
    <t>平成31年度</t>
    <rPh sb="0" eb="2">
      <t>ヘイセイ</t>
    </rPh>
    <rPh sb="4" eb="6">
      <t>ネンド</t>
    </rPh>
    <phoneticPr fontId="3"/>
  </si>
  <si>
    <t>上田市蒼久保1212番地１</t>
    <rPh sb="0" eb="3">
      <t>ウエダシ</t>
    </rPh>
    <rPh sb="3" eb="6">
      <t>アオクボ</t>
    </rPh>
    <rPh sb="10" eb="12">
      <t>バンチ</t>
    </rPh>
    <phoneticPr fontId="3"/>
  </si>
  <si>
    <t>神川保育園</t>
    <phoneticPr fontId="3"/>
  </si>
  <si>
    <t>昭和36年度</t>
    <rPh sb="0" eb="2">
      <t>ショウワ</t>
    </rPh>
    <rPh sb="4" eb="6">
      <t>ネンド</t>
    </rPh>
    <phoneticPr fontId="3"/>
  </si>
  <si>
    <t>上田市上塩尻195番地1</t>
  </si>
  <si>
    <t>塩尻保育園</t>
  </si>
  <si>
    <t>上田市常磐城五丁目7番25号</t>
  </si>
  <si>
    <t>北保育園</t>
  </si>
  <si>
    <t>昭和42年度</t>
    <rPh sb="0" eb="2">
      <t>ショウワ</t>
    </rPh>
    <rPh sb="4" eb="6">
      <t>ネンド</t>
    </rPh>
    <phoneticPr fontId="3"/>
  </si>
  <si>
    <t>上田市常田一丁目5番1号</t>
  </si>
  <si>
    <t>南部保育園</t>
  </si>
  <si>
    <t>上田市常田三丁目4番34号</t>
  </si>
  <si>
    <t>東部保育園</t>
  </si>
  <si>
    <t>健康推進課</t>
    <rPh sb="0" eb="2">
      <t>ケンコウ</t>
    </rPh>
    <rPh sb="2" eb="5">
      <t>スイシンカ</t>
    </rPh>
    <phoneticPr fontId="3"/>
  </si>
  <si>
    <t>上田市相染閣条例</t>
  </si>
  <si>
    <t>昭和47年度</t>
    <rPh sb="0" eb="2">
      <t>ショウワ</t>
    </rPh>
    <rPh sb="4" eb="6">
      <t>ネンド</t>
    </rPh>
    <phoneticPr fontId="0"/>
  </si>
  <si>
    <t>上田市別所温泉58番地</t>
  </si>
  <si>
    <t>上田市相染閣（あいそめの湯）</t>
    <rPh sb="0" eb="3">
      <t>ウエダシ</t>
    </rPh>
    <rPh sb="3" eb="6">
      <t>アイゼンカク</t>
    </rPh>
    <phoneticPr fontId="3"/>
  </si>
  <si>
    <t>緑化、緑地</t>
    <rPh sb="0" eb="2">
      <t>リョッカ</t>
    </rPh>
    <rPh sb="3" eb="5">
      <t>リョクチ</t>
    </rPh>
    <phoneticPr fontId="3"/>
  </si>
  <si>
    <t>照明のＬＥＤ化</t>
    <rPh sb="0" eb="2">
      <t>ショウメイ</t>
    </rPh>
    <rPh sb="6" eb="7">
      <t>カ</t>
    </rPh>
    <phoneticPr fontId="3"/>
  </si>
  <si>
    <t>駐車場区画数
（駐車可能台数）</t>
    <rPh sb="0" eb="3">
      <t>チュウシャジョウ</t>
    </rPh>
    <rPh sb="3" eb="5">
      <t>クカク</t>
    </rPh>
    <rPh sb="5" eb="6">
      <t>スウ</t>
    </rPh>
    <rPh sb="8" eb="10">
      <t>チュウシャ</t>
    </rPh>
    <rPh sb="10" eb="12">
      <t>カノウ</t>
    </rPh>
    <rPh sb="12" eb="14">
      <t>ダイスウ</t>
    </rPh>
    <phoneticPr fontId="3"/>
  </si>
  <si>
    <t>耐震性</t>
    <rPh sb="0" eb="3">
      <t>タイシンセイ</t>
    </rPh>
    <phoneticPr fontId="3"/>
  </si>
  <si>
    <t>想定浸水深</t>
    <rPh sb="0" eb="2">
      <t>ソウテイ</t>
    </rPh>
    <rPh sb="2" eb="4">
      <t>シンスイ</t>
    </rPh>
    <rPh sb="4" eb="5">
      <t>フカ</t>
    </rPh>
    <phoneticPr fontId="3"/>
  </si>
  <si>
    <t>防災関連情報</t>
    <rPh sb="0" eb="2">
      <t>ボウサイ</t>
    </rPh>
    <rPh sb="2" eb="4">
      <t>カンレン</t>
    </rPh>
    <rPh sb="4" eb="6">
      <t>ジョウホウ</t>
    </rPh>
    <phoneticPr fontId="3"/>
  </si>
  <si>
    <t>用途地域</t>
    <rPh sb="0" eb="2">
      <t>ヨウト</t>
    </rPh>
    <rPh sb="2" eb="4">
      <t>チイキ</t>
    </rPh>
    <phoneticPr fontId="3"/>
  </si>
  <si>
    <t>設置根拠法令</t>
    <rPh sb="0" eb="2">
      <t>セッチ</t>
    </rPh>
    <rPh sb="2" eb="4">
      <t>コンキョ</t>
    </rPh>
    <rPh sb="4" eb="6">
      <t>ホウレイ</t>
    </rPh>
    <phoneticPr fontId="3"/>
  </si>
  <si>
    <t>施設運営形態</t>
    <rPh sb="0" eb="2">
      <t>シセツ</t>
    </rPh>
    <rPh sb="2" eb="4">
      <t>ウンエイ</t>
    </rPh>
    <rPh sb="4" eb="6">
      <t>ケイタイ</t>
    </rPh>
    <phoneticPr fontId="3"/>
  </si>
  <si>
    <t>地域</t>
    <rPh sb="0" eb="2">
      <t>チイキ</t>
    </rPh>
    <phoneticPr fontId="3"/>
  </si>
  <si>
    <t>所在地</t>
    <rPh sb="0" eb="3">
      <t>ショザイチ</t>
    </rPh>
    <phoneticPr fontId="3"/>
  </si>
  <si>
    <t>施設所管課</t>
    <rPh sb="0" eb="2">
      <t>シセツ</t>
    </rPh>
    <rPh sb="2" eb="4">
      <t>ショカン</t>
    </rPh>
    <rPh sb="4" eb="5">
      <t>カ</t>
    </rPh>
    <phoneticPr fontId="3"/>
  </si>
  <si>
    <t>階数（地上）</t>
    <rPh sb="0" eb="2">
      <t>カイスウ</t>
    </rPh>
    <rPh sb="3" eb="5">
      <t>チジョウ</t>
    </rPh>
    <phoneticPr fontId="3"/>
  </si>
  <si>
    <t>階数（地下）</t>
    <rPh sb="0" eb="2">
      <t>カイスウ</t>
    </rPh>
    <rPh sb="3" eb="5">
      <t>チカ</t>
    </rPh>
    <phoneticPr fontId="2"/>
  </si>
  <si>
    <t>（階段）手すりの設置</t>
    <rPh sb="1" eb="3">
      <t>カイダン</t>
    </rPh>
    <rPh sb="4" eb="5">
      <t>テ</t>
    </rPh>
    <rPh sb="8" eb="10">
      <t>セッチ</t>
    </rPh>
    <phoneticPr fontId="3"/>
  </si>
  <si>
    <t>（階段）段は識別しやすい</t>
    <rPh sb="1" eb="3">
      <t>カイダン</t>
    </rPh>
    <rPh sb="4" eb="5">
      <t>ダン</t>
    </rPh>
    <rPh sb="6" eb="8">
      <t>シキベツ</t>
    </rPh>
    <phoneticPr fontId="3"/>
  </si>
  <si>
    <t>（多目的トイレ）オストメイト対応</t>
    <rPh sb="14" eb="16">
      <t>タイオウ</t>
    </rPh>
    <phoneticPr fontId="3"/>
  </si>
  <si>
    <t>豊殿</t>
    <rPh sb="0" eb="2">
      <t>ホウデン</t>
    </rPh>
    <phoneticPr fontId="2"/>
  </si>
  <si>
    <t>施設類型</t>
    <rPh sb="0" eb="2">
      <t>シセツ</t>
    </rPh>
    <rPh sb="2" eb="4">
      <t>ルイケイ</t>
    </rPh>
    <phoneticPr fontId="3"/>
  </si>
  <si>
    <t>鹿教湯温泉センター（文殊の湯）</t>
    <phoneticPr fontId="2"/>
  </si>
  <si>
    <t>清明小学校</t>
    <rPh sb="0" eb="2">
      <t>セイメイ</t>
    </rPh>
    <rPh sb="2" eb="5">
      <t>ショウガッコウ</t>
    </rPh>
    <phoneticPr fontId="2"/>
  </si>
  <si>
    <t>東小学校</t>
    <rPh sb="0" eb="1">
      <t>ヒガシ</t>
    </rPh>
    <rPh sb="1" eb="4">
      <t>ショウガッコウ</t>
    </rPh>
    <phoneticPr fontId="2"/>
  </si>
  <si>
    <t>西小学校</t>
    <rPh sb="0" eb="1">
      <t>ニシ</t>
    </rPh>
    <rPh sb="1" eb="4">
      <t>ショウガッコウ</t>
    </rPh>
    <phoneticPr fontId="2"/>
  </si>
  <si>
    <t>北小学校</t>
    <rPh sb="1" eb="4">
      <t>ショウガッコウ</t>
    </rPh>
    <phoneticPr fontId="2"/>
  </si>
  <si>
    <t>城下小学校</t>
    <rPh sb="2" eb="5">
      <t>ショウガッコウ</t>
    </rPh>
    <phoneticPr fontId="2"/>
  </si>
  <si>
    <t>塩尻小学校</t>
    <rPh sb="0" eb="2">
      <t>シオジリ</t>
    </rPh>
    <rPh sb="2" eb="3">
      <t>ショウ</t>
    </rPh>
    <rPh sb="3" eb="5">
      <t>ガッコウ</t>
    </rPh>
    <phoneticPr fontId="2"/>
  </si>
  <si>
    <t>川辺小学校</t>
    <rPh sb="0" eb="2">
      <t>カワベ</t>
    </rPh>
    <rPh sb="2" eb="5">
      <t>ショウガッコウ</t>
    </rPh>
    <phoneticPr fontId="2"/>
  </si>
  <si>
    <t>神川小学校</t>
    <rPh sb="0" eb="2">
      <t>カミカワ</t>
    </rPh>
    <rPh sb="2" eb="5">
      <t>ショウガッコウ</t>
    </rPh>
    <phoneticPr fontId="2"/>
  </si>
  <si>
    <t>神科小学校</t>
    <rPh sb="0" eb="2">
      <t>カミシナ</t>
    </rPh>
    <rPh sb="2" eb="5">
      <t>ショウガッコウ</t>
    </rPh>
    <phoneticPr fontId="2"/>
  </si>
  <si>
    <t>豊殿小学校</t>
    <rPh sb="0" eb="2">
      <t>ホウデン</t>
    </rPh>
    <rPh sb="2" eb="5">
      <t>ショウガッコウ</t>
    </rPh>
    <phoneticPr fontId="2"/>
  </si>
  <si>
    <t>東塩田小学校</t>
    <rPh sb="0" eb="1">
      <t>ヒガシ</t>
    </rPh>
    <rPh sb="1" eb="3">
      <t>シオダ</t>
    </rPh>
    <rPh sb="3" eb="6">
      <t>ショウガッコウ</t>
    </rPh>
    <phoneticPr fontId="2"/>
  </si>
  <si>
    <t>中塩田小学校</t>
    <rPh sb="3" eb="6">
      <t>ショウガッコウ</t>
    </rPh>
    <phoneticPr fontId="2"/>
  </si>
  <si>
    <t>塩田西小学校</t>
    <rPh sb="0" eb="2">
      <t>シオダ</t>
    </rPh>
    <rPh sb="2" eb="3">
      <t>ニシ</t>
    </rPh>
    <rPh sb="3" eb="6">
      <t>ショウガッコウ</t>
    </rPh>
    <phoneticPr fontId="2"/>
  </si>
  <si>
    <t>浦里小学校</t>
    <rPh sb="0" eb="2">
      <t>ウラサト</t>
    </rPh>
    <rPh sb="2" eb="5">
      <t>ショウガッコウ</t>
    </rPh>
    <phoneticPr fontId="2"/>
  </si>
  <si>
    <t>川西小学校</t>
    <rPh sb="0" eb="2">
      <t>カワニシ</t>
    </rPh>
    <rPh sb="2" eb="5">
      <t>ショウガッコウ</t>
    </rPh>
    <phoneticPr fontId="2"/>
  </si>
  <si>
    <t>南小学校</t>
    <rPh sb="1" eb="4">
      <t>ショウガッコウ</t>
    </rPh>
    <phoneticPr fontId="2"/>
  </si>
  <si>
    <t>丸子中央小学校</t>
    <rPh sb="0" eb="2">
      <t>マルコ</t>
    </rPh>
    <rPh sb="2" eb="4">
      <t>チュウオウ</t>
    </rPh>
    <rPh sb="4" eb="7">
      <t>ショウガッコウ</t>
    </rPh>
    <phoneticPr fontId="2"/>
  </si>
  <si>
    <t>西内小学校</t>
    <rPh sb="0" eb="2">
      <t>ニシウチ</t>
    </rPh>
    <rPh sb="2" eb="5">
      <t>ショウガッコウ</t>
    </rPh>
    <phoneticPr fontId="2"/>
  </si>
  <si>
    <t>丸子北小学校</t>
    <rPh sb="0" eb="2">
      <t>マルコ</t>
    </rPh>
    <rPh sb="2" eb="3">
      <t>キタ</t>
    </rPh>
    <rPh sb="3" eb="6">
      <t>ショウガッコウ</t>
    </rPh>
    <phoneticPr fontId="2"/>
  </si>
  <si>
    <t>塩川小学校</t>
    <rPh sb="0" eb="2">
      <t>シオカワ</t>
    </rPh>
    <rPh sb="2" eb="5">
      <t>ショウガッコウ</t>
    </rPh>
    <phoneticPr fontId="2"/>
  </si>
  <si>
    <t>菅平小学校</t>
    <rPh sb="0" eb="2">
      <t>スガダイラ</t>
    </rPh>
    <rPh sb="2" eb="5">
      <t>ショウガッコウ</t>
    </rPh>
    <phoneticPr fontId="2"/>
  </si>
  <si>
    <t>長小学校</t>
    <rPh sb="0" eb="1">
      <t>オサ</t>
    </rPh>
    <rPh sb="1" eb="4">
      <t>ショウガッコウ</t>
    </rPh>
    <phoneticPr fontId="2"/>
  </si>
  <si>
    <t>傍陽小学校</t>
    <rPh sb="0" eb="2">
      <t>ソエヒ</t>
    </rPh>
    <rPh sb="2" eb="5">
      <t>ショウガッコウ</t>
    </rPh>
    <phoneticPr fontId="2"/>
  </si>
  <si>
    <t>本原小学校</t>
    <rPh sb="2" eb="5">
      <t>ショウガッコウ</t>
    </rPh>
    <phoneticPr fontId="2"/>
  </si>
  <si>
    <t>武石小学校</t>
    <rPh sb="0" eb="2">
      <t>タケシ</t>
    </rPh>
    <rPh sb="2" eb="5">
      <t>ショウガッコウ</t>
    </rPh>
    <phoneticPr fontId="2"/>
  </si>
  <si>
    <t>第一中学校</t>
    <rPh sb="0" eb="2">
      <t>ダイイチ</t>
    </rPh>
    <rPh sb="2" eb="5">
      <t>チュウガッコウ</t>
    </rPh>
    <phoneticPr fontId="2"/>
  </si>
  <si>
    <t>第二中学校</t>
    <rPh sb="0" eb="1">
      <t>ダイ</t>
    </rPh>
    <rPh sb="1" eb="2">
      <t>ニ</t>
    </rPh>
    <rPh sb="2" eb="5">
      <t>チュウガッコウ</t>
    </rPh>
    <phoneticPr fontId="2"/>
  </si>
  <si>
    <t>第三中学校</t>
    <rPh sb="0" eb="1">
      <t>ダイ</t>
    </rPh>
    <rPh sb="1" eb="2">
      <t>サン</t>
    </rPh>
    <rPh sb="2" eb="5">
      <t>チュウガッコウ</t>
    </rPh>
    <phoneticPr fontId="2"/>
  </si>
  <si>
    <t>第四中学校</t>
    <rPh sb="0" eb="1">
      <t>ダイ</t>
    </rPh>
    <rPh sb="1" eb="2">
      <t>ヨン</t>
    </rPh>
    <rPh sb="2" eb="5">
      <t>チュウガッコウ</t>
    </rPh>
    <phoneticPr fontId="2"/>
  </si>
  <si>
    <t>第五中学校</t>
    <rPh sb="0" eb="2">
      <t>ダイゴ</t>
    </rPh>
    <rPh sb="2" eb="5">
      <t>チュウガッコウ</t>
    </rPh>
    <phoneticPr fontId="2"/>
  </si>
  <si>
    <t>塩田中学校</t>
    <rPh sb="0" eb="2">
      <t>シオダ</t>
    </rPh>
    <rPh sb="2" eb="5">
      <t>チュウガッコウ</t>
    </rPh>
    <phoneticPr fontId="2"/>
  </si>
  <si>
    <t>第六中学校</t>
    <rPh sb="0" eb="1">
      <t>ダイ</t>
    </rPh>
    <rPh sb="1" eb="2">
      <t>ロク</t>
    </rPh>
    <rPh sb="2" eb="5">
      <t>チュウガッコウ</t>
    </rPh>
    <phoneticPr fontId="2"/>
  </si>
  <si>
    <t>丸子中学校</t>
    <rPh sb="0" eb="2">
      <t>マルコ</t>
    </rPh>
    <rPh sb="2" eb="5">
      <t>チュウガッコウ</t>
    </rPh>
    <phoneticPr fontId="2"/>
  </si>
  <si>
    <t>丸子北中学校</t>
    <rPh sb="0" eb="2">
      <t>マルコ</t>
    </rPh>
    <rPh sb="2" eb="3">
      <t>キタ</t>
    </rPh>
    <rPh sb="3" eb="6">
      <t>チュウガッコウ</t>
    </rPh>
    <phoneticPr fontId="2"/>
  </si>
  <si>
    <t>真田中学校</t>
    <rPh sb="0" eb="2">
      <t>サナダ</t>
    </rPh>
    <rPh sb="2" eb="5">
      <t>チュウガッコウ</t>
    </rPh>
    <phoneticPr fontId="2"/>
  </si>
  <si>
    <t>菅平中学校</t>
    <rPh sb="0" eb="2">
      <t>スガダイラ</t>
    </rPh>
    <rPh sb="2" eb="5">
      <t>チュウガッコウ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</si>
  <si>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</si>
  <si>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</si>
  <si>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保育園・幼稚園・認定こども園</t>
    <rPh sb="0" eb="3">
      <t>ホイクエン</t>
    </rPh>
    <rPh sb="4" eb="7">
      <t>ヨウチエン</t>
    </rPh>
    <rPh sb="8" eb="10">
      <t>ニンテイ</t>
    </rPh>
    <rPh sb="13" eb="14">
      <t>エン</t>
    </rPh>
    <phoneticPr fontId="3"/>
  </si>
  <si>
    <t>施設中分類</t>
    <rPh sb="0" eb="2">
      <t>シセツ</t>
    </rPh>
    <rPh sb="2" eb="3">
      <t>チュウ</t>
    </rPh>
    <rPh sb="3" eb="5">
      <t>ブンルイ</t>
    </rPh>
    <phoneticPr fontId="3"/>
  </si>
  <si>
    <t>真田温泉健康ランドふれあいさなだ館</t>
    <phoneticPr fontId="2"/>
  </si>
  <si>
    <t>施設大分類</t>
    <rPh sb="0" eb="2">
      <t>シセツ</t>
    </rPh>
    <rPh sb="2" eb="3">
      <t>ダイ</t>
    </rPh>
    <rPh sb="3" eb="5">
      <t>ブンルイ</t>
    </rPh>
    <phoneticPr fontId="2"/>
  </si>
  <si>
    <t>スポーツ・レクリエーション系施設</t>
    <rPh sb="13" eb="14">
      <t>ケイ</t>
    </rPh>
    <rPh sb="14" eb="16">
      <t>シセツ</t>
    </rPh>
    <phoneticPr fontId="2"/>
  </si>
  <si>
    <t>学校</t>
    <rPh sb="0" eb="2">
      <t>ガッコウ</t>
    </rPh>
    <phoneticPr fontId="2"/>
  </si>
  <si>
    <t>学校教育系施設</t>
    <rPh sb="0" eb="2">
      <t>ガッコウ</t>
    </rPh>
    <rPh sb="2" eb="4">
      <t>キョウイク</t>
    </rPh>
    <rPh sb="4" eb="5">
      <t>ケイ</t>
    </rPh>
    <rPh sb="5" eb="7">
      <t>シセツ</t>
    </rPh>
    <phoneticPr fontId="2"/>
  </si>
  <si>
    <t>子育て支援施設</t>
    <rPh sb="0" eb="2">
      <t>コソダ</t>
    </rPh>
    <rPh sb="3" eb="5">
      <t>シエン</t>
    </rPh>
    <rPh sb="5" eb="7">
      <t>シセツ</t>
    </rPh>
    <phoneticPr fontId="2"/>
  </si>
  <si>
    <t>教育施設整備室・学校教育課</t>
    <rPh sb="0" eb="2">
      <t>キョウイク</t>
    </rPh>
    <rPh sb="2" eb="4">
      <t>シセツ</t>
    </rPh>
    <rPh sb="4" eb="6">
      <t>セイビ</t>
    </rPh>
    <rPh sb="6" eb="7">
      <t>シツ</t>
    </rPh>
    <rPh sb="8" eb="10">
      <t>ガッコウ</t>
    </rPh>
    <rPh sb="10" eb="12">
      <t>キョウイク</t>
    </rPh>
    <rPh sb="12" eb="13">
      <t>カ</t>
    </rPh>
    <phoneticPr fontId="2"/>
  </si>
  <si>
    <t>上田市大手二丁目4番41号</t>
    <phoneticPr fontId="2"/>
  </si>
  <si>
    <t>上田市材木町一丁目10番13号</t>
    <phoneticPr fontId="2"/>
  </si>
  <si>
    <t>上田市常磐城五丁目1番53号</t>
    <phoneticPr fontId="2"/>
  </si>
  <si>
    <t>上田市中央北三丁目1番52号</t>
    <phoneticPr fontId="2"/>
  </si>
  <si>
    <t>上田市諏訪形928番地2</t>
    <phoneticPr fontId="2"/>
  </si>
  <si>
    <t>上田市上塩尻219番地</t>
    <phoneticPr fontId="2"/>
  </si>
  <si>
    <t>上田市上田原367番地</t>
    <phoneticPr fontId="2"/>
  </si>
  <si>
    <t>上田市国分1386番地</t>
    <phoneticPr fontId="2"/>
  </si>
  <si>
    <t>上田市住吉386番地1</t>
    <phoneticPr fontId="2"/>
  </si>
  <si>
    <t>上田市芳田968番地1</t>
    <phoneticPr fontId="2"/>
  </si>
  <si>
    <t>上田市古安曽1113番地</t>
    <phoneticPr fontId="2"/>
  </si>
  <si>
    <t>上田市中野93番地</t>
    <phoneticPr fontId="2"/>
  </si>
  <si>
    <t>上田市山田476番地1</t>
    <phoneticPr fontId="2"/>
  </si>
  <si>
    <t>上田市浦野237番地</t>
    <phoneticPr fontId="2"/>
  </si>
  <si>
    <t>上田市仁古田508番地</t>
    <phoneticPr fontId="2"/>
  </si>
  <si>
    <t>上田市中之条485番地</t>
    <phoneticPr fontId="2"/>
  </si>
  <si>
    <t>上田市上丸子824番地</t>
    <phoneticPr fontId="2"/>
  </si>
  <si>
    <t>上田市平井1704番地</t>
    <phoneticPr fontId="2"/>
  </si>
  <si>
    <t>上田市生田3556番地</t>
    <phoneticPr fontId="2"/>
  </si>
  <si>
    <t>上田市塩川1400番地</t>
    <phoneticPr fontId="2"/>
  </si>
  <si>
    <t>上田市菅平高原1223番地1419</t>
    <phoneticPr fontId="2"/>
  </si>
  <si>
    <t>上田市真田町長4200番地3</t>
    <phoneticPr fontId="2"/>
  </si>
  <si>
    <t>上田市真田町傍陽6035番地1</t>
    <phoneticPr fontId="2"/>
  </si>
  <si>
    <t>上田市真田町本原2175番地1</t>
    <phoneticPr fontId="2"/>
  </si>
  <si>
    <t>上田市上武石20番地</t>
    <phoneticPr fontId="2"/>
  </si>
  <si>
    <t>上田市国分200番地</t>
    <phoneticPr fontId="2"/>
  </si>
  <si>
    <t>上田市大手一丁目1番45号</t>
    <phoneticPr fontId="2"/>
  </si>
  <si>
    <t>上田市中央北三丁目3番62号</t>
    <phoneticPr fontId="2"/>
  </si>
  <si>
    <t>上田市諏訪形1200番地</t>
    <phoneticPr fontId="2"/>
  </si>
  <si>
    <t>上田市上野441番地</t>
    <phoneticPr fontId="2"/>
  </si>
  <si>
    <t>上田市中野377番地</t>
    <phoneticPr fontId="2"/>
  </si>
  <si>
    <t>上田市小泉21番地1</t>
    <phoneticPr fontId="2"/>
  </si>
  <si>
    <t>上田市上丸子1878番地</t>
    <phoneticPr fontId="2"/>
  </si>
  <si>
    <t>上田市生田3298番地</t>
    <phoneticPr fontId="2"/>
  </si>
  <si>
    <t>上田市真田町長6326番地1</t>
    <phoneticPr fontId="2"/>
  </si>
  <si>
    <t>城南</t>
    <rPh sb="0" eb="2">
      <t>ジョウナン</t>
    </rPh>
    <phoneticPr fontId="2"/>
  </si>
  <si>
    <t>昭和29年度</t>
    <rPh sb="0" eb="2">
      <t>ショウワ</t>
    </rPh>
    <rPh sb="4" eb="5">
      <t>ネン</t>
    </rPh>
    <rPh sb="5" eb="6">
      <t>ド</t>
    </rPh>
    <phoneticPr fontId="3"/>
  </si>
  <si>
    <t>施設コード</t>
    <rPh sb="0" eb="2">
      <t>シセツ</t>
    </rPh>
    <phoneticPr fontId="3"/>
  </si>
  <si>
    <t>市直営</t>
    <rPh sb="0" eb="1">
      <t>シ</t>
    </rPh>
    <rPh sb="1" eb="3">
      <t>チョクエイ</t>
    </rPh>
    <phoneticPr fontId="3"/>
  </si>
  <si>
    <t>指定管理</t>
    <rPh sb="0" eb="2">
      <t>シテイ</t>
    </rPh>
    <rPh sb="2" eb="4">
      <t>カンリ</t>
    </rPh>
    <phoneticPr fontId="3"/>
  </si>
  <si>
    <t>設置条例</t>
    <rPh sb="0" eb="2">
      <t>セッチ</t>
    </rPh>
    <rPh sb="2" eb="4">
      <t>ジョウレイ</t>
    </rPh>
    <phoneticPr fontId="3"/>
  </si>
  <si>
    <t>上田市立小・中学校設置条例</t>
    <phoneticPr fontId="2"/>
  </si>
  <si>
    <t>設置状況（単独・複合）</t>
    <rPh sb="0" eb="2">
      <t>セッチ</t>
    </rPh>
    <rPh sb="2" eb="4">
      <t>ジョウキョウ</t>
    </rPh>
    <rPh sb="5" eb="7">
      <t>タンドク</t>
    </rPh>
    <rPh sb="8" eb="10">
      <t>フクゴウ</t>
    </rPh>
    <phoneticPr fontId="2"/>
  </si>
  <si>
    <t>複合</t>
  </si>
  <si>
    <t>単独</t>
  </si>
  <si>
    <t>複合施設コード</t>
    <rPh sb="0" eb="2">
      <t>フクゴウ</t>
    </rPh>
    <rPh sb="2" eb="4">
      <t>シセツ</t>
    </rPh>
    <phoneticPr fontId="2"/>
  </si>
  <si>
    <t>複合施設名</t>
    <rPh sb="0" eb="2">
      <t>フクゴウ</t>
    </rPh>
    <rPh sb="2" eb="4">
      <t>シセツ</t>
    </rPh>
    <rPh sb="4" eb="5">
      <t>メイ</t>
    </rPh>
    <phoneticPr fontId="2"/>
  </si>
  <si>
    <t>あり（国基準）</t>
  </si>
  <si>
    <t>あり（県基準）</t>
  </si>
  <si>
    <t>指定緊急避難場所</t>
    <rPh sb="0" eb="2">
      <t>シテイ</t>
    </rPh>
    <rPh sb="2" eb="4">
      <t>キンキュウ</t>
    </rPh>
    <rPh sb="4" eb="6">
      <t>ヒナン</t>
    </rPh>
    <rPh sb="6" eb="8">
      <t>バショ</t>
    </rPh>
    <phoneticPr fontId="2"/>
  </si>
  <si>
    <t>指定緊急避難場所</t>
    <phoneticPr fontId="3"/>
  </si>
  <si>
    <t>指定緊急避難場所</t>
    <rPh sb="0" eb="8">
      <t>シテイキンキュウヒナンバショ</t>
    </rPh>
    <phoneticPr fontId="3"/>
  </si>
  <si>
    <t>なし</t>
    <phoneticPr fontId="1"/>
  </si>
  <si>
    <t>なし</t>
    <phoneticPr fontId="2"/>
  </si>
  <si>
    <t>3.0m以上5.0m未満</t>
    <rPh sb="4" eb="6">
      <t>イジョウ</t>
    </rPh>
    <rPh sb="10" eb="12">
      <t>ミマン</t>
    </rPh>
    <phoneticPr fontId="3"/>
  </si>
  <si>
    <t>投票所利用</t>
    <rPh sb="0" eb="2">
      <t>トウヒョウ</t>
    </rPh>
    <rPh sb="2" eb="3">
      <t>ジョ</t>
    </rPh>
    <rPh sb="3" eb="5">
      <t>リヨウ</t>
    </rPh>
    <phoneticPr fontId="2"/>
  </si>
  <si>
    <t>あり</t>
    <phoneticPr fontId="2"/>
  </si>
  <si>
    <t>熱源（電気）</t>
    <rPh sb="0" eb="2">
      <t>ネツゲン</t>
    </rPh>
    <rPh sb="3" eb="5">
      <t>デンキ</t>
    </rPh>
    <phoneticPr fontId="2"/>
  </si>
  <si>
    <t>熱源（ガス）</t>
    <rPh sb="0" eb="2">
      <t>ネツゲン</t>
    </rPh>
    <phoneticPr fontId="2"/>
  </si>
  <si>
    <t>熱源（灯油）</t>
    <rPh sb="0" eb="2">
      <t>ネツゲン</t>
    </rPh>
    <rPh sb="3" eb="5">
      <t>トウユ</t>
    </rPh>
    <phoneticPr fontId="2"/>
  </si>
  <si>
    <t>熱源（重油）</t>
    <rPh sb="0" eb="2">
      <t>ネツゲン</t>
    </rPh>
    <rPh sb="3" eb="5">
      <t>ジュウユ</t>
    </rPh>
    <phoneticPr fontId="2"/>
  </si>
  <si>
    <t>×</t>
    <phoneticPr fontId="2"/>
  </si>
  <si>
    <t>熱源（その他）</t>
    <rPh sb="0" eb="2">
      <t>ネツゲン</t>
    </rPh>
    <rPh sb="5" eb="6">
      <t>タ</t>
    </rPh>
    <phoneticPr fontId="2"/>
  </si>
  <si>
    <t>なし</t>
    <phoneticPr fontId="2"/>
  </si>
  <si>
    <t>水銀灯</t>
    <rPh sb="0" eb="3">
      <t>スイギントウ</t>
    </rPh>
    <phoneticPr fontId="2"/>
  </si>
  <si>
    <t>AED</t>
    <phoneticPr fontId="2"/>
  </si>
  <si>
    <t>施設内の点字ブロック敷設</t>
    <rPh sb="0" eb="2">
      <t>シセツ</t>
    </rPh>
    <rPh sb="2" eb="3">
      <t>ナイ</t>
    </rPh>
    <rPh sb="4" eb="6">
      <t>テンジ</t>
    </rPh>
    <rPh sb="10" eb="12">
      <t>フセツ</t>
    </rPh>
    <phoneticPr fontId="3"/>
  </si>
  <si>
    <t>施設内床面が滑りにくい仕上げ</t>
    <rPh sb="0" eb="2">
      <t>シセツ</t>
    </rPh>
    <rPh sb="2" eb="3">
      <t>ナイ</t>
    </rPh>
    <rPh sb="3" eb="5">
      <t>ユカメン</t>
    </rPh>
    <rPh sb="6" eb="7">
      <t>スベ</t>
    </rPh>
    <rPh sb="11" eb="13">
      <t>シア</t>
    </rPh>
    <phoneticPr fontId="3"/>
  </si>
  <si>
    <t>通路幅120㎝以上</t>
    <rPh sb="0" eb="2">
      <t>ツウロ</t>
    </rPh>
    <rPh sb="2" eb="3">
      <t>ハバ</t>
    </rPh>
    <rPh sb="7" eb="9">
      <t>イジョウ</t>
    </rPh>
    <phoneticPr fontId="3"/>
  </si>
  <si>
    <t>自動ドア</t>
    <rPh sb="0" eb="2">
      <t>ジドウ</t>
    </rPh>
    <phoneticPr fontId="3"/>
  </si>
  <si>
    <t>案内標示（イラスト・ピクトグラム）</t>
    <rPh sb="0" eb="2">
      <t>アンナイ</t>
    </rPh>
    <rPh sb="2" eb="4">
      <t>ヒョウジ</t>
    </rPh>
    <phoneticPr fontId="3"/>
  </si>
  <si>
    <t>案内標示（点字）</t>
    <rPh sb="0" eb="2">
      <t>アンナイ</t>
    </rPh>
    <rPh sb="2" eb="4">
      <t>ヒョウジ</t>
    </rPh>
    <rPh sb="5" eb="7">
      <t>テンジ</t>
    </rPh>
    <phoneticPr fontId="3"/>
  </si>
  <si>
    <t>案内標示（音声）</t>
    <rPh sb="0" eb="2">
      <t>アンナイ</t>
    </rPh>
    <rPh sb="2" eb="4">
      <t>ヒョウジ</t>
    </rPh>
    <rPh sb="5" eb="7">
      <t>オンセイ</t>
    </rPh>
    <phoneticPr fontId="3"/>
  </si>
  <si>
    <t>スロープ設置</t>
    <rPh sb="4" eb="6">
      <t>セッチ</t>
    </rPh>
    <phoneticPr fontId="2"/>
  </si>
  <si>
    <t>多目的トイレ設置</t>
    <rPh sb="0" eb="3">
      <t>タモクテキ</t>
    </rPh>
    <rPh sb="6" eb="8">
      <t>セッチ</t>
    </rPh>
    <phoneticPr fontId="2"/>
  </si>
  <si>
    <t>赤ちゃんステーション設置</t>
    <rPh sb="0" eb="1">
      <t>アカ</t>
    </rPh>
    <rPh sb="10" eb="12">
      <t>セッチ</t>
    </rPh>
    <phoneticPr fontId="2"/>
  </si>
  <si>
    <t>閉館時間</t>
    <rPh sb="0" eb="2">
      <t>ヘイカン</t>
    </rPh>
    <rPh sb="2" eb="4">
      <t>ジカン</t>
    </rPh>
    <phoneticPr fontId="3"/>
  </si>
  <si>
    <t>開館時間</t>
    <rPh sb="0" eb="2">
      <t>カイカン</t>
    </rPh>
    <rPh sb="2" eb="4">
      <t>ジカン</t>
    </rPh>
    <phoneticPr fontId="3"/>
  </si>
  <si>
    <t>9時</t>
    <rPh sb="1" eb="2">
      <t>ジ</t>
    </rPh>
    <phoneticPr fontId="3"/>
  </si>
  <si>
    <t>22時</t>
    <rPh sb="2" eb="3">
      <t>ジ</t>
    </rPh>
    <phoneticPr fontId="3"/>
  </si>
  <si>
    <t>21時</t>
    <rPh sb="2" eb="3">
      <t>ジ</t>
    </rPh>
    <phoneticPr fontId="3"/>
  </si>
  <si>
    <t>8時30分</t>
    <rPh sb="1" eb="2">
      <t>ジ</t>
    </rPh>
    <rPh sb="4" eb="5">
      <t>フン</t>
    </rPh>
    <phoneticPr fontId="3"/>
  </si>
  <si>
    <t>10時</t>
    <rPh sb="2" eb="3">
      <t>ジ</t>
    </rPh>
    <phoneticPr fontId="2"/>
  </si>
  <si>
    <t>10時</t>
    <rPh sb="2" eb="3">
      <t>ジ</t>
    </rPh>
    <phoneticPr fontId="3"/>
  </si>
  <si>
    <t>21時30分</t>
    <rPh sb="2" eb="3">
      <t>ジ</t>
    </rPh>
    <rPh sb="5" eb="6">
      <t>フン</t>
    </rPh>
    <phoneticPr fontId="3"/>
  </si>
  <si>
    <t>8時</t>
    <rPh sb="1" eb="2">
      <t>ジ</t>
    </rPh>
    <phoneticPr fontId="3"/>
  </si>
  <si>
    <t>10時
朝風呂5時</t>
    <rPh sb="2" eb="3">
      <t>ジ</t>
    </rPh>
    <rPh sb="4" eb="7">
      <t>アサブロ</t>
    </rPh>
    <rPh sb="8" eb="9">
      <t>ジ</t>
    </rPh>
    <phoneticPr fontId="3"/>
  </si>
  <si>
    <t>21時
朝風呂8時</t>
    <rPh sb="2" eb="3">
      <t>ジ</t>
    </rPh>
    <rPh sb="4" eb="7">
      <t>アサブロ</t>
    </rPh>
    <rPh sb="8" eb="9">
      <t>ジ</t>
    </rPh>
    <phoneticPr fontId="3"/>
  </si>
  <si>
    <t>21時30分</t>
    <rPh sb="2" eb="3">
      <t>ジ</t>
    </rPh>
    <rPh sb="5" eb="6">
      <t>フン</t>
    </rPh>
    <phoneticPr fontId="2"/>
  </si>
  <si>
    <t>18時</t>
    <rPh sb="2" eb="3">
      <t>ジ</t>
    </rPh>
    <phoneticPr fontId="3"/>
  </si>
  <si>
    <t>7時30分</t>
    <rPh sb="1" eb="2">
      <t>ジ</t>
    </rPh>
    <rPh sb="4" eb="5">
      <t>フン</t>
    </rPh>
    <phoneticPr fontId="3"/>
  </si>
  <si>
    <t>18時30分</t>
    <rPh sb="2" eb="3">
      <t>ジ</t>
    </rPh>
    <rPh sb="5" eb="6">
      <t>フン</t>
    </rPh>
    <phoneticPr fontId="3"/>
  </si>
  <si>
    <t>19時</t>
    <rPh sb="2" eb="3">
      <t>ジ</t>
    </rPh>
    <phoneticPr fontId="3"/>
  </si>
  <si>
    <t>19時
土17時</t>
    <rPh sb="2" eb="3">
      <t>ジ</t>
    </rPh>
    <rPh sb="4" eb="5">
      <t>ド</t>
    </rPh>
    <rPh sb="7" eb="8">
      <t>ジ</t>
    </rPh>
    <phoneticPr fontId="3"/>
  </si>
  <si>
    <t>19時
土17時30分</t>
    <rPh sb="2" eb="3">
      <t>ジ</t>
    </rPh>
    <rPh sb="4" eb="5">
      <t>ド</t>
    </rPh>
    <rPh sb="7" eb="8">
      <t>ジ</t>
    </rPh>
    <rPh sb="10" eb="11">
      <t>フン</t>
    </rPh>
    <phoneticPr fontId="3"/>
  </si>
  <si>
    <t>19時30分
土17時30分</t>
    <rPh sb="2" eb="3">
      <t>ジ</t>
    </rPh>
    <rPh sb="5" eb="6">
      <t>フン</t>
    </rPh>
    <rPh sb="7" eb="8">
      <t>ド</t>
    </rPh>
    <rPh sb="10" eb="11">
      <t>ジ</t>
    </rPh>
    <rPh sb="13" eb="14">
      <t>フン</t>
    </rPh>
    <phoneticPr fontId="3"/>
  </si>
  <si>
    <t>18時
土15時</t>
    <rPh sb="2" eb="3">
      <t>ジ</t>
    </rPh>
    <rPh sb="4" eb="5">
      <t>ド</t>
    </rPh>
    <rPh sb="7" eb="8">
      <t>ジ</t>
    </rPh>
    <phoneticPr fontId="3"/>
  </si>
  <si>
    <t>18時30分
土17時</t>
    <rPh sb="2" eb="3">
      <t>ジ</t>
    </rPh>
    <rPh sb="5" eb="6">
      <t>フン</t>
    </rPh>
    <rPh sb="7" eb="8">
      <t>ド</t>
    </rPh>
    <rPh sb="10" eb="11">
      <t>ジ</t>
    </rPh>
    <phoneticPr fontId="3"/>
  </si>
  <si>
    <t>19時
土15時</t>
    <rPh sb="2" eb="3">
      <t>ジ</t>
    </rPh>
    <rPh sb="4" eb="5">
      <t>ド</t>
    </rPh>
    <rPh sb="7" eb="8">
      <t>ジ</t>
    </rPh>
    <phoneticPr fontId="3"/>
  </si>
  <si>
    <t>18時
土17時</t>
    <rPh sb="2" eb="3">
      <t>ジ</t>
    </rPh>
    <rPh sb="4" eb="5">
      <t>ド</t>
    </rPh>
    <rPh sb="7" eb="8">
      <t>ジ</t>
    </rPh>
    <phoneticPr fontId="3"/>
  </si>
  <si>
    <t>19時
土12時</t>
    <rPh sb="2" eb="3">
      <t>ジ</t>
    </rPh>
    <rPh sb="4" eb="5">
      <t>ド</t>
    </rPh>
    <rPh sb="7" eb="8">
      <t>ジ</t>
    </rPh>
    <phoneticPr fontId="3"/>
  </si>
  <si>
    <t>8時30分
預かり8時</t>
    <rPh sb="1" eb="2">
      <t>ジ</t>
    </rPh>
    <rPh sb="4" eb="5">
      <t>フン</t>
    </rPh>
    <rPh sb="6" eb="7">
      <t>アズ</t>
    </rPh>
    <rPh sb="10" eb="11">
      <t>ジ</t>
    </rPh>
    <phoneticPr fontId="3"/>
  </si>
  <si>
    <t>16時30分
預かり18時</t>
    <rPh sb="2" eb="3">
      <t>ジ</t>
    </rPh>
    <rPh sb="5" eb="6">
      <t>フン</t>
    </rPh>
    <rPh sb="7" eb="8">
      <t>アズ</t>
    </rPh>
    <rPh sb="12" eb="13">
      <t>ジ</t>
    </rPh>
    <phoneticPr fontId="3"/>
  </si>
  <si>
    <t>休館日（毎週）</t>
    <rPh sb="0" eb="3">
      <t>キュウカンビ</t>
    </rPh>
    <rPh sb="4" eb="6">
      <t>マイシュウ</t>
    </rPh>
    <phoneticPr fontId="3"/>
  </si>
  <si>
    <t>休館日（毎月）</t>
    <rPh sb="0" eb="3">
      <t>キュウカンビ</t>
    </rPh>
    <rPh sb="4" eb="6">
      <t>マイツキ</t>
    </rPh>
    <phoneticPr fontId="3"/>
  </si>
  <si>
    <t>休館日（毎年）</t>
    <rPh sb="0" eb="3">
      <t>キュウカンビ</t>
    </rPh>
    <rPh sb="4" eb="6">
      <t>マイネン</t>
    </rPh>
    <phoneticPr fontId="3"/>
  </si>
  <si>
    <t>休館日（その他）</t>
    <rPh sb="0" eb="3">
      <t>キュウカンビ</t>
    </rPh>
    <rPh sb="6" eb="7">
      <t>タ</t>
    </rPh>
    <phoneticPr fontId="3"/>
  </si>
  <si>
    <t>水曜日</t>
    <rPh sb="0" eb="3">
      <t>スイヨウビ</t>
    </rPh>
    <phoneticPr fontId="3"/>
  </si>
  <si>
    <t>日曜日</t>
    <rPh sb="0" eb="3">
      <t>ニチヨウビ</t>
    </rPh>
    <phoneticPr fontId="3"/>
  </si>
  <si>
    <t>土曜日、日曜日</t>
    <rPh sb="0" eb="3">
      <t>ドヨウビ</t>
    </rPh>
    <rPh sb="4" eb="7">
      <t>ニチヨウビ</t>
    </rPh>
    <phoneticPr fontId="3"/>
  </si>
  <si>
    <t>第２月曜日、第４月曜日</t>
    <rPh sb="0" eb="1">
      <t>ダイ</t>
    </rPh>
    <rPh sb="2" eb="5">
      <t>ゲツヨウビ</t>
    </rPh>
    <rPh sb="6" eb="7">
      <t>ダイ</t>
    </rPh>
    <rPh sb="8" eb="11">
      <t>ゲツヨウビ</t>
    </rPh>
    <phoneticPr fontId="3"/>
  </si>
  <si>
    <t>第2木曜日、第４木曜日</t>
    <rPh sb="0" eb="1">
      <t>ダイ</t>
    </rPh>
    <rPh sb="2" eb="5">
      <t>モクヨウビ</t>
    </rPh>
    <rPh sb="6" eb="7">
      <t>ダイ</t>
    </rPh>
    <rPh sb="8" eb="11">
      <t>モクヨウビ</t>
    </rPh>
    <phoneticPr fontId="3"/>
  </si>
  <si>
    <t>休日</t>
    <rPh sb="0" eb="2">
      <t>キュウジツ</t>
    </rPh>
    <phoneticPr fontId="3"/>
  </si>
  <si>
    <t>事業開始年度</t>
    <rPh sb="0" eb="2">
      <t>ジギョウ</t>
    </rPh>
    <rPh sb="2" eb="4">
      <t>カイシ</t>
    </rPh>
    <rPh sb="4" eb="6">
      <t>ネンド</t>
    </rPh>
    <phoneticPr fontId="3"/>
  </si>
  <si>
    <t>事業終了年度（廃止年度）</t>
    <rPh sb="0" eb="2">
      <t>ジギョウ</t>
    </rPh>
    <rPh sb="2" eb="4">
      <t>シュウリョウ</t>
    </rPh>
    <rPh sb="4" eb="6">
      <t>ネンド</t>
    </rPh>
    <rPh sb="7" eb="9">
      <t>ハイシ</t>
    </rPh>
    <rPh sb="9" eb="11">
      <t>ネンド</t>
    </rPh>
    <phoneticPr fontId="2"/>
  </si>
  <si>
    <t>施設規模の基準</t>
    <rPh sb="0" eb="2">
      <t>シセツ</t>
    </rPh>
    <rPh sb="2" eb="4">
      <t>キボ</t>
    </rPh>
    <rPh sb="5" eb="7">
      <t>キジュン</t>
    </rPh>
    <phoneticPr fontId="3"/>
  </si>
  <si>
    <t>利用圏域分類</t>
    <rPh sb="0" eb="2">
      <t>リヨウ</t>
    </rPh>
    <rPh sb="2" eb="4">
      <t>ケンイキ</t>
    </rPh>
    <rPh sb="4" eb="6">
      <t>ブンルイ</t>
    </rPh>
    <phoneticPr fontId="3"/>
  </si>
  <si>
    <t>エレベーター、昇降機（1階建は「対象外」）</t>
    <rPh sb="7" eb="10">
      <t>ショウコウキ</t>
    </rPh>
    <rPh sb="12" eb="13">
      <t>カイ</t>
    </rPh>
    <rPh sb="13" eb="14">
      <t>ダテ</t>
    </rPh>
    <rPh sb="16" eb="19">
      <t>タイショウガイ</t>
    </rPh>
    <phoneticPr fontId="3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</si>
  <si>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3"/>
  </si>
  <si>
    <t>ガスの種別</t>
    <rPh sb="3" eb="5">
      <t>シュベツ</t>
    </rPh>
    <phoneticPr fontId="3"/>
  </si>
  <si>
    <t>再生可能エネルギーによる発電設備</t>
    <rPh sb="0" eb="2">
      <t>サイセイ</t>
    </rPh>
    <rPh sb="2" eb="4">
      <t>カノウ</t>
    </rPh>
    <rPh sb="12" eb="14">
      <t>ハツデン</t>
    </rPh>
    <rPh sb="14" eb="16">
      <t>セツビ</t>
    </rPh>
    <phoneticPr fontId="3"/>
  </si>
  <si>
    <t>再生可能エネルギーによる熱利用設備</t>
    <rPh sb="0" eb="2">
      <t>サイセイ</t>
    </rPh>
    <rPh sb="2" eb="4">
      <t>カノウ</t>
    </rPh>
    <rPh sb="12" eb="13">
      <t>ネツ</t>
    </rPh>
    <rPh sb="13" eb="15">
      <t>リヨウ</t>
    </rPh>
    <rPh sb="15" eb="17">
      <t>セツビ</t>
    </rPh>
    <phoneticPr fontId="3"/>
  </si>
  <si>
    <t>雨水・地下水等利用</t>
    <rPh sb="0" eb="2">
      <t>ウスイ</t>
    </rPh>
    <rPh sb="3" eb="6">
      <t>チカスイ</t>
    </rPh>
    <rPh sb="6" eb="7">
      <t>トウ</t>
    </rPh>
    <rPh sb="7" eb="9">
      <t>リヨウ</t>
    </rPh>
    <phoneticPr fontId="3"/>
  </si>
  <si>
    <t>敷地面積（㎡）</t>
    <rPh sb="0" eb="2">
      <t>シキチ</t>
    </rPh>
    <rPh sb="2" eb="4">
      <t>メンセキ</t>
    </rPh>
    <phoneticPr fontId="3"/>
  </si>
  <si>
    <t>合計</t>
    <rPh sb="0" eb="2">
      <t>ゴウケイ</t>
    </rPh>
    <phoneticPr fontId="3"/>
  </si>
  <si>
    <t>建物所有者</t>
    <rPh sb="0" eb="2">
      <t>タテモノ</t>
    </rPh>
    <rPh sb="2" eb="5">
      <t>ショユウシャ</t>
    </rPh>
    <phoneticPr fontId="4"/>
  </si>
  <si>
    <t>延床面積（㎡）</t>
    <rPh sb="0" eb="1">
      <t>ノベ</t>
    </rPh>
    <rPh sb="1" eb="4">
      <t>ユカメンセキ</t>
    </rPh>
    <phoneticPr fontId="4"/>
  </si>
  <si>
    <t>建築年月日</t>
    <phoneticPr fontId="2"/>
  </si>
  <si>
    <t>構造</t>
    <phoneticPr fontId="2"/>
  </si>
  <si>
    <t>上田市</t>
  </si>
  <si>
    <t>鉄筋コンクリート（RC）</t>
    <rPh sb="0" eb="2">
      <t>テッキン</t>
    </rPh>
    <phoneticPr fontId="4"/>
  </si>
  <si>
    <t>上田市</t>
    <rPh sb="0" eb="3">
      <t>ウエダシ</t>
    </rPh>
    <phoneticPr fontId="4"/>
  </si>
  <si>
    <t>鉄骨鉄筋コンクリート（SRC)</t>
    <rPh sb="0" eb="2">
      <t>テッコツ</t>
    </rPh>
    <rPh sb="2" eb="4">
      <t>テッキン</t>
    </rPh>
    <phoneticPr fontId="4"/>
  </si>
  <si>
    <t>鉄骨造（S)</t>
    <rPh sb="0" eb="2">
      <t>テッコツ</t>
    </rPh>
    <rPh sb="2" eb="3">
      <t>ゾウ</t>
    </rPh>
    <phoneticPr fontId="4"/>
  </si>
  <si>
    <t>木造（W）</t>
    <rPh sb="0" eb="2">
      <t>モクゾウ</t>
    </rPh>
    <phoneticPr fontId="4"/>
  </si>
  <si>
    <t>鉄筋コンクリート（RC）</t>
    <rPh sb="0" eb="2">
      <t>テッキン</t>
    </rPh>
    <phoneticPr fontId="3"/>
  </si>
  <si>
    <t>木造（W）</t>
    <rPh sb="0" eb="2">
      <t>モクゾウ</t>
    </rPh>
    <phoneticPr fontId="3"/>
  </si>
  <si>
    <t>鉄骨造（S)</t>
    <rPh sb="0" eb="2">
      <t>テッコツ</t>
    </rPh>
    <rPh sb="2" eb="3">
      <t>ゾウ</t>
    </rPh>
    <phoneticPr fontId="3"/>
  </si>
  <si>
    <t>1579.23㎡(保育園部分
894.62㎡)</t>
    <rPh sb="9" eb="12">
      <t>ホイクエン</t>
    </rPh>
    <rPh sb="12" eb="14">
      <t>ブブン</t>
    </rPh>
    <phoneticPr fontId="4"/>
  </si>
  <si>
    <t>耐震性</t>
    <rPh sb="0" eb="3">
      <t>タイシンセイ</t>
    </rPh>
    <phoneticPr fontId="11"/>
  </si>
  <si>
    <t>円</t>
    <rPh sb="0" eb="1">
      <t>エン</t>
    </rPh>
    <phoneticPr fontId="11"/>
  </si>
  <si>
    <t>延床面積</t>
    <rPh sb="0" eb="2">
      <t>ノベユカ</t>
    </rPh>
    <rPh sb="2" eb="4">
      <t>メンセキ</t>
    </rPh>
    <phoneticPr fontId="11"/>
  </si>
  <si>
    <t>⑤</t>
    <phoneticPr fontId="11"/>
  </si>
  <si>
    <t>④</t>
    <phoneticPr fontId="11"/>
  </si>
  <si>
    <t>③</t>
    <phoneticPr fontId="11"/>
  </si>
  <si>
    <t>②</t>
    <phoneticPr fontId="11"/>
  </si>
  <si>
    <t>収支差額（管理運営コスト）</t>
    <rPh sb="0" eb="2">
      <t>シュウシ</t>
    </rPh>
    <rPh sb="2" eb="4">
      <t>サガク</t>
    </rPh>
    <rPh sb="5" eb="7">
      <t>カンリ</t>
    </rPh>
    <rPh sb="7" eb="9">
      <t>ウンエイ</t>
    </rPh>
    <phoneticPr fontId="11"/>
  </si>
  <si>
    <t>コスト合計</t>
    <rPh sb="3" eb="5">
      <t>ゴウケイ</t>
    </rPh>
    <phoneticPr fontId="11"/>
  </si>
  <si>
    <t>収入合計</t>
    <rPh sb="0" eb="2">
      <t>シュウニュウ</t>
    </rPh>
    <rPh sb="2" eb="4">
      <t>ゴウケイ</t>
    </rPh>
    <phoneticPr fontId="11"/>
  </si>
  <si>
    <t>減価償却額</t>
    <rPh sb="0" eb="2">
      <t>ゲンカ</t>
    </rPh>
    <rPh sb="2" eb="4">
      <t>ショウキャク</t>
    </rPh>
    <rPh sb="4" eb="5">
      <t>ガク</t>
    </rPh>
    <phoneticPr fontId="11"/>
  </si>
  <si>
    <t>その他の収入</t>
    <rPh sb="2" eb="3">
      <t>タ</t>
    </rPh>
    <rPh sb="4" eb="6">
      <t>シュウニュウ</t>
    </rPh>
    <phoneticPr fontId="11"/>
  </si>
  <si>
    <t>維持管理費</t>
    <rPh sb="0" eb="2">
      <t>イジ</t>
    </rPh>
    <rPh sb="2" eb="5">
      <t>カンリヒ</t>
    </rPh>
    <phoneticPr fontId="11"/>
  </si>
  <si>
    <t>施設使用料（受益者負担分）</t>
    <rPh sb="0" eb="2">
      <t>シセツ</t>
    </rPh>
    <rPh sb="2" eb="4">
      <t>シヨウ</t>
    </rPh>
    <rPh sb="4" eb="5">
      <t>リョウ</t>
    </rPh>
    <rPh sb="6" eb="9">
      <t>ジュエキシャ</t>
    </rPh>
    <rPh sb="9" eb="11">
      <t>フタン</t>
    </rPh>
    <rPh sb="11" eb="12">
      <t>ブン</t>
    </rPh>
    <phoneticPr fontId="11"/>
  </si>
  <si>
    <t>収入の部</t>
    <rPh sb="0" eb="2">
      <t>シュウニュウ</t>
    </rPh>
    <rPh sb="3" eb="4">
      <t>ブ</t>
    </rPh>
    <phoneticPr fontId="11"/>
  </si>
  <si>
    <t>人件費</t>
    <rPh sb="0" eb="3">
      <t>ジンケンヒ</t>
    </rPh>
    <phoneticPr fontId="11"/>
  </si>
  <si>
    <t>収支の実績</t>
    <rPh sb="0" eb="2">
      <t>シュウシ</t>
    </rPh>
    <rPh sb="3" eb="5">
      <t>ジッセキ</t>
    </rPh>
    <phoneticPr fontId="11"/>
  </si>
  <si>
    <t>①</t>
    <phoneticPr fontId="11"/>
  </si>
  <si>
    <t>５　利用状況と施設管理コストの実績</t>
    <rPh sb="2" eb="4">
      <t>リヨウ</t>
    </rPh>
    <rPh sb="4" eb="6">
      <t>ジョウキョウ</t>
    </rPh>
    <rPh sb="7" eb="9">
      <t>シセツ</t>
    </rPh>
    <rPh sb="9" eb="11">
      <t>カンリ</t>
    </rPh>
    <rPh sb="15" eb="17">
      <t>ジッセキ</t>
    </rPh>
    <phoneticPr fontId="11"/>
  </si>
  <si>
    <t>エレベーター、昇降機</t>
    <rPh sb="7" eb="10">
      <t>ショウコウキ</t>
    </rPh>
    <phoneticPr fontId="11"/>
  </si>
  <si>
    <t>⑥</t>
    <phoneticPr fontId="11"/>
  </si>
  <si>
    <t>雨水・地下水等利用</t>
    <rPh sb="0" eb="2">
      <t>ウスイ</t>
    </rPh>
    <rPh sb="3" eb="6">
      <t>チカスイ</t>
    </rPh>
    <rPh sb="6" eb="7">
      <t>トウ</t>
    </rPh>
    <rPh sb="7" eb="9">
      <t>リヨウ</t>
    </rPh>
    <phoneticPr fontId="11"/>
  </si>
  <si>
    <t>緑化、緑地</t>
    <rPh sb="0" eb="2">
      <t>リョクカ</t>
    </rPh>
    <rPh sb="3" eb="5">
      <t>リョクチ</t>
    </rPh>
    <phoneticPr fontId="11"/>
  </si>
  <si>
    <t>照明のＬＥＤ化</t>
    <rPh sb="0" eb="2">
      <t>ショウメイ</t>
    </rPh>
    <rPh sb="6" eb="7">
      <t>カ</t>
    </rPh>
    <phoneticPr fontId="11"/>
  </si>
  <si>
    <t>再生可能エネルギーによる熱利用設備</t>
    <rPh sb="0" eb="2">
      <t>サイセイ</t>
    </rPh>
    <rPh sb="2" eb="4">
      <t>カノウ</t>
    </rPh>
    <rPh sb="12" eb="13">
      <t>ネツ</t>
    </rPh>
    <rPh sb="13" eb="15">
      <t>リヨウ</t>
    </rPh>
    <rPh sb="15" eb="17">
      <t>セツビ</t>
    </rPh>
    <phoneticPr fontId="11"/>
  </si>
  <si>
    <t>再生可能エネルギーによる発電設備</t>
    <rPh sb="0" eb="2">
      <t>サイセイ</t>
    </rPh>
    <rPh sb="2" eb="4">
      <t>カノウ</t>
    </rPh>
    <rPh sb="12" eb="14">
      <t>ハツデン</t>
    </rPh>
    <rPh sb="14" eb="16">
      <t>セツビ</t>
    </rPh>
    <phoneticPr fontId="11"/>
  </si>
  <si>
    <t>４　環境配慮設備</t>
    <phoneticPr fontId="11"/>
  </si>
  <si>
    <t>３　バリアフリー、ユニバーサルデザイン対応</t>
    <rPh sb="19" eb="21">
      <t>タイオウ</t>
    </rPh>
    <phoneticPr fontId="11"/>
  </si>
  <si>
    <t>その他</t>
    <rPh sb="2" eb="3">
      <t>タ</t>
    </rPh>
    <phoneticPr fontId="11"/>
  </si>
  <si>
    <t>毎年</t>
    <rPh sb="0" eb="2">
      <t>マイネン</t>
    </rPh>
    <phoneticPr fontId="11"/>
  </si>
  <si>
    <t>毎月</t>
    <rPh sb="0" eb="2">
      <t>マイツキ</t>
    </rPh>
    <phoneticPr fontId="11"/>
  </si>
  <si>
    <t>毎週</t>
    <rPh sb="0" eb="2">
      <t>マイシュウ</t>
    </rPh>
    <phoneticPr fontId="11"/>
  </si>
  <si>
    <t>休館日</t>
    <rPh sb="0" eb="2">
      <t>キュウカン</t>
    </rPh>
    <rPh sb="2" eb="3">
      <t>ビ</t>
    </rPh>
    <phoneticPr fontId="11"/>
  </si>
  <si>
    <t>⑮</t>
    <phoneticPr fontId="11"/>
  </si>
  <si>
    <t>避難所指定</t>
    <rPh sb="0" eb="3">
      <t>ヒナンジョ</t>
    </rPh>
    <rPh sb="3" eb="5">
      <t>シテイ</t>
    </rPh>
    <phoneticPr fontId="11"/>
  </si>
  <si>
    <t>⑬</t>
    <phoneticPr fontId="11"/>
  </si>
  <si>
    <t>駐車可能数</t>
    <rPh sb="0" eb="2">
      <t>チュウシャ</t>
    </rPh>
    <rPh sb="2" eb="4">
      <t>カノウ</t>
    </rPh>
    <rPh sb="4" eb="5">
      <t>スウ</t>
    </rPh>
    <phoneticPr fontId="11"/>
  </si>
  <si>
    <t>⑫</t>
    <phoneticPr fontId="11"/>
  </si>
  <si>
    <t>⑪</t>
    <phoneticPr fontId="11"/>
  </si>
  <si>
    <t>⑩</t>
    <phoneticPr fontId="11"/>
  </si>
  <si>
    <t>終了時間</t>
    <rPh sb="0" eb="2">
      <t>シュウリョウ</t>
    </rPh>
    <rPh sb="2" eb="4">
      <t>ジカン</t>
    </rPh>
    <phoneticPr fontId="11"/>
  </si>
  <si>
    <t>⑭</t>
    <phoneticPr fontId="11"/>
  </si>
  <si>
    <t>⑨</t>
    <phoneticPr fontId="11"/>
  </si>
  <si>
    <t>階</t>
    <rPh sb="0" eb="1">
      <t>カイ</t>
    </rPh>
    <phoneticPr fontId="11"/>
  </si>
  <si>
    <t>地下</t>
    <rPh sb="0" eb="2">
      <t>チカ</t>
    </rPh>
    <phoneticPr fontId="11"/>
  </si>
  <si>
    <t>地上</t>
    <rPh sb="0" eb="2">
      <t>チジョウ</t>
    </rPh>
    <phoneticPr fontId="11"/>
  </si>
  <si>
    <t>階数</t>
    <rPh sb="0" eb="2">
      <t>カイスウ</t>
    </rPh>
    <phoneticPr fontId="11"/>
  </si>
  <si>
    <t>⑦</t>
    <phoneticPr fontId="11"/>
  </si>
  <si>
    <t>利用圏域分類</t>
    <rPh sb="0" eb="2">
      <t>リヨウ</t>
    </rPh>
    <rPh sb="2" eb="4">
      <t>ケンイキ</t>
    </rPh>
    <rPh sb="4" eb="6">
      <t>ブンルイ</t>
    </rPh>
    <phoneticPr fontId="11"/>
  </si>
  <si>
    <t>年</t>
    <rPh sb="0" eb="1">
      <t>ネン</t>
    </rPh>
    <phoneticPr fontId="11"/>
  </si>
  <si>
    <t>経過年数</t>
    <rPh sb="0" eb="2">
      <t>ケイカ</t>
    </rPh>
    <rPh sb="2" eb="4">
      <t>ネンスウ</t>
    </rPh>
    <phoneticPr fontId="11"/>
  </si>
  <si>
    <t>建築年月日</t>
    <rPh sb="0" eb="2">
      <t>ケンチク</t>
    </rPh>
    <rPh sb="2" eb="5">
      <t>ネンガッピ</t>
    </rPh>
    <phoneticPr fontId="11"/>
  </si>
  <si>
    <t>2　建物情報</t>
    <rPh sb="2" eb="4">
      <t>タテモノ</t>
    </rPh>
    <rPh sb="4" eb="6">
      <t>ジョウホウ</t>
    </rPh>
    <phoneticPr fontId="11"/>
  </si>
  <si>
    <t>担当部署</t>
    <rPh sb="0" eb="2">
      <t>タントウ</t>
    </rPh>
    <rPh sb="2" eb="4">
      <t>ブショ</t>
    </rPh>
    <phoneticPr fontId="11"/>
  </si>
  <si>
    <t>地区</t>
    <rPh sb="0" eb="2">
      <t>チク</t>
    </rPh>
    <phoneticPr fontId="11"/>
  </si>
  <si>
    <t>所在地</t>
    <rPh sb="0" eb="3">
      <t>ショザイチ</t>
    </rPh>
    <phoneticPr fontId="11"/>
  </si>
  <si>
    <t>施設名称</t>
    <rPh sb="0" eb="2">
      <t>シセツ</t>
    </rPh>
    <rPh sb="2" eb="4">
      <t>メイショウ</t>
    </rPh>
    <phoneticPr fontId="11"/>
  </si>
  <si>
    <t>１　施設基本情報</t>
    <rPh sb="2" eb="4">
      <t>シセツ</t>
    </rPh>
    <rPh sb="4" eb="6">
      <t>キホン</t>
    </rPh>
    <rPh sb="6" eb="8">
      <t>ジョウホウ</t>
    </rPh>
    <phoneticPr fontId="11"/>
  </si>
  <si>
    <t>現在</t>
    <rPh sb="0" eb="2">
      <t>ゲンザイ</t>
    </rPh>
    <phoneticPr fontId="11"/>
  </si>
  <si>
    <t>公共施設　施設別データ（令和４年度実績）</t>
    <rPh sb="0" eb="2">
      <t>コウキョウ</t>
    </rPh>
    <rPh sb="2" eb="4">
      <t>シセツ</t>
    </rPh>
    <rPh sb="5" eb="7">
      <t>シセツ</t>
    </rPh>
    <rPh sb="7" eb="8">
      <t>ベツ</t>
    </rPh>
    <rPh sb="12" eb="14">
      <t>レイワ</t>
    </rPh>
    <rPh sb="15" eb="17">
      <t>ネンド</t>
    </rPh>
    <rPh sb="17" eb="19">
      <t>ジッセキ</t>
    </rPh>
    <phoneticPr fontId="11"/>
  </si>
  <si>
    <t>⑧</t>
    <phoneticPr fontId="3"/>
  </si>
  <si>
    <t>㎡</t>
    <phoneticPr fontId="3"/>
  </si>
  <si>
    <t>土砂災害警戒区域</t>
    <rPh sb="0" eb="4">
      <t>ドシャサイガイ</t>
    </rPh>
    <rPh sb="4" eb="8">
      <t>ケイカイクイキ</t>
    </rPh>
    <phoneticPr fontId="11"/>
  </si>
  <si>
    <t>想定浸水深</t>
    <phoneticPr fontId="11"/>
  </si>
  <si>
    <t>台</t>
    <rPh sb="0" eb="1">
      <t>ダイ</t>
    </rPh>
    <phoneticPr fontId="3"/>
  </si>
  <si>
    <t>事業開始年度</t>
    <rPh sb="0" eb="6">
      <t>ジギョウカイシネンド</t>
    </rPh>
    <phoneticPr fontId="11"/>
  </si>
  <si>
    <t>運営形態</t>
    <phoneticPr fontId="3"/>
  </si>
  <si>
    <t>施設種類</t>
    <phoneticPr fontId="3"/>
  </si>
  <si>
    <t>施設コード</t>
    <phoneticPr fontId="3"/>
  </si>
  <si>
    <t>⑤</t>
    <phoneticPr fontId="3"/>
  </si>
  <si>
    <t>用途地域</t>
    <phoneticPr fontId="11"/>
  </si>
  <si>
    <t>敷地面積</t>
    <rPh sb="0" eb="4">
      <t>シキチメンセキ</t>
    </rPh>
    <phoneticPr fontId="11"/>
  </si>
  <si>
    <t>構造</t>
    <rPh sb="0" eb="2">
      <t>コウゾウ</t>
    </rPh>
    <phoneticPr fontId="3"/>
  </si>
  <si>
    <t>～</t>
    <phoneticPr fontId="3"/>
  </si>
  <si>
    <t>開館時間</t>
    <phoneticPr fontId="3"/>
  </si>
  <si>
    <t>開始時間</t>
    <rPh sb="0" eb="2">
      <t>カイシ</t>
    </rPh>
    <rPh sb="2" eb="4">
      <t>ジカン</t>
    </rPh>
    <phoneticPr fontId="3"/>
  </si>
  <si>
    <t>建物所有者</t>
    <rPh sb="0" eb="2">
      <t>タテモノ</t>
    </rPh>
    <rPh sb="2" eb="5">
      <t>ショユウシャ</t>
    </rPh>
    <phoneticPr fontId="3"/>
  </si>
  <si>
    <t>⑯</t>
    <phoneticPr fontId="11"/>
  </si>
  <si>
    <t>開館日数</t>
    <rPh sb="0" eb="2">
      <t>カイカン</t>
    </rPh>
    <rPh sb="2" eb="3">
      <t>ビ</t>
    </rPh>
    <rPh sb="3" eb="4">
      <t>スウ</t>
    </rPh>
    <phoneticPr fontId="11"/>
  </si>
  <si>
    <t>日</t>
    <rPh sb="0" eb="1">
      <t>ニチ</t>
    </rPh>
    <phoneticPr fontId="11"/>
  </si>
  <si>
    <t>一日あたりコスト</t>
    <rPh sb="0" eb="2">
      <t>イチニチ</t>
    </rPh>
    <phoneticPr fontId="11"/>
  </si>
  <si>
    <t>年間利用者数</t>
    <rPh sb="0" eb="2">
      <t>ネンカン</t>
    </rPh>
    <rPh sb="2" eb="4">
      <t>リヨウ</t>
    </rPh>
    <rPh sb="4" eb="5">
      <t>シャ</t>
    </rPh>
    <rPh sb="5" eb="6">
      <t>スウ</t>
    </rPh>
    <phoneticPr fontId="11"/>
  </si>
  <si>
    <t>人</t>
    <rPh sb="0" eb="1">
      <t>ニン</t>
    </rPh>
    <phoneticPr fontId="11"/>
  </si>
  <si>
    <t>利用者一人あたりコスト</t>
    <rPh sb="0" eb="3">
      <t>リヨウシャ</t>
    </rPh>
    <rPh sb="3" eb="5">
      <t>ヒトリ</t>
    </rPh>
    <phoneticPr fontId="11"/>
  </si>
  <si>
    <t>人口</t>
    <rPh sb="0" eb="2">
      <t>ジンコウ</t>
    </rPh>
    <phoneticPr fontId="11"/>
  </si>
  <si>
    <t>市民一人あたりコスト</t>
    <rPh sb="0" eb="2">
      <t>シミン</t>
    </rPh>
    <rPh sb="2" eb="4">
      <t>ヒトリ</t>
    </rPh>
    <phoneticPr fontId="11"/>
  </si>
  <si>
    <t>㎡</t>
    <phoneticPr fontId="11"/>
  </si>
  <si>
    <t>延床面積1㎡あたりコスト</t>
    <rPh sb="0" eb="2">
      <t>ノベユカ</t>
    </rPh>
    <rPh sb="2" eb="4">
      <t>メンセキ</t>
    </rPh>
    <phoneticPr fontId="11"/>
  </si>
  <si>
    <t>支出の部</t>
    <rPh sb="0" eb="2">
      <t>シシュツ</t>
    </rPh>
    <rPh sb="3" eb="4">
      <t>ブ</t>
    </rPh>
    <phoneticPr fontId="11"/>
  </si>
  <si>
    <t>開館日数</t>
    <rPh sb="0" eb="2">
      <t>カイカン</t>
    </rPh>
    <rPh sb="2" eb="4">
      <t>ニッスウ</t>
    </rPh>
    <phoneticPr fontId="3"/>
  </si>
  <si>
    <t>年間利用者数</t>
    <rPh sb="0" eb="6">
      <t>ネンカンリヨウシャスウ</t>
    </rPh>
    <phoneticPr fontId="3"/>
  </si>
  <si>
    <t>⑦</t>
    <phoneticPr fontId="3"/>
  </si>
  <si>
    <t>⑨</t>
    <phoneticPr fontId="3"/>
  </si>
  <si>
    <t>上田市</t>
    <rPh sb="0" eb="3">
      <t>ウエダシ</t>
    </rPh>
    <phoneticPr fontId="2"/>
  </si>
  <si>
    <t>昭和34年度</t>
    <rPh sb="0" eb="2">
      <t>ショウワ</t>
    </rPh>
    <rPh sb="4" eb="6">
      <t>ネンド</t>
    </rPh>
    <phoneticPr fontId="2"/>
  </si>
  <si>
    <t>大正5年度</t>
    <rPh sb="0" eb="2">
      <t>タイショウ</t>
    </rPh>
    <rPh sb="3" eb="5">
      <t>ネンド</t>
    </rPh>
    <phoneticPr fontId="2"/>
  </si>
  <si>
    <t>明治6年度</t>
    <rPh sb="0" eb="2">
      <t>メイジ</t>
    </rPh>
    <rPh sb="3" eb="5">
      <t>ネンド</t>
    </rPh>
    <phoneticPr fontId="2"/>
  </si>
  <si>
    <t>昭和３年度</t>
    <rPh sb="0" eb="2">
      <t>ショウワ</t>
    </rPh>
    <rPh sb="3" eb="5">
      <t>ネンド</t>
    </rPh>
    <phoneticPr fontId="2"/>
  </si>
  <si>
    <t>明治２２年度</t>
    <rPh sb="0" eb="2">
      <t>メイジ</t>
    </rPh>
    <rPh sb="4" eb="6">
      <t>ネンド</t>
    </rPh>
    <phoneticPr fontId="2"/>
  </si>
  <si>
    <t>明治４２年度</t>
    <rPh sb="0" eb="2">
      <t>メイジ</t>
    </rPh>
    <rPh sb="4" eb="6">
      <t>ネンド</t>
    </rPh>
    <phoneticPr fontId="2"/>
  </si>
  <si>
    <t>明治６年度</t>
    <rPh sb="0" eb="2">
      <t>メイジ</t>
    </rPh>
    <rPh sb="3" eb="5">
      <t>ネンド</t>
    </rPh>
    <phoneticPr fontId="2"/>
  </si>
  <si>
    <t>明治３２年度</t>
    <rPh sb="0" eb="2">
      <t>メイジ</t>
    </rPh>
    <rPh sb="4" eb="6">
      <t>ネンド</t>
    </rPh>
    <phoneticPr fontId="2"/>
  </si>
  <si>
    <t>平成８年度</t>
    <rPh sb="0" eb="2">
      <t>ヘイセイ</t>
    </rPh>
    <rPh sb="3" eb="5">
      <t>ネンド</t>
    </rPh>
    <phoneticPr fontId="2"/>
  </si>
  <si>
    <t>昭和６３年度</t>
    <rPh sb="0" eb="2">
      <t>ショウワ</t>
    </rPh>
    <rPh sb="4" eb="6">
      <t>ネンド</t>
    </rPh>
    <phoneticPr fontId="2"/>
  </si>
  <si>
    <t>昭和５９年度</t>
    <rPh sb="0" eb="2">
      <t>ショウワ</t>
    </rPh>
    <rPh sb="4" eb="6">
      <t>ネンド</t>
    </rPh>
    <phoneticPr fontId="2"/>
  </si>
  <si>
    <t>昭和４６年度</t>
    <rPh sb="0" eb="2">
      <t>ショウワ</t>
    </rPh>
    <rPh sb="4" eb="6">
      <t>ネンド</t>
    </rPh>
    <phoneticPr fontId="2"/>
  </si>
  <si>
    <t>明治７年度</t>
    <rPh sb="0" eb="2">
      <t>メイジ</t>
    </rPh>
    <rPh sb="3" eb="5">
      <t>ネンド</t>
    </rPh>
    <phoneticPr fontId="2"/>
  </si>
  <si>
    <t>昭和４８年度</t>
    <rPh sb="0" eb="2">
      <t>ショウワ</t>
    </rPh>
    <rPh sb="4" eb="6">
      <t>ネンド</t>
    </rPh>
    <phoneticPr fontId="2"/>
  </si>
  <si>
    <t>昭和３３年度</t>
    <rPh sb="0" eb="2">
      <t>ショウワ</t>
    </rPh>
    <rPh sb="4" eb="6">
      <t>ネンド</t>
    </rPh>
    <phoneticPr fontId="2"/>
  </si>
  <si>
    <t>明治６年度</t>
    <rPh sb="0" eb="2">
      <t>メイジ</t>
    </rPh>
    <rPh sb="4" eb="5">
      <t>ド</t>
    </rPh>
    <phoneticPr fontId="2"/>
  </si>
  <si>
    <t>明治１９年度</t>
    <rPh sb="0" eb="2">
      <t>メイジ</t>
    </rPh>
    <rPh sb="4" eb="6">
      <t>ネンド</t>
    </rPh>
    <phoneticPr fontId="2"/>
  </si>
  <si>
    <t>昭和22年度</t>
    <rPh sb="0" eb="2">
      <t>ショウワ</t>
    </rPh>
    <rPh sb="4" eb="5">
      <t>ネン</t>
    </rPh>
    <rPh sb="5" eb="6">
      <t>ド</t>
    </rPh>
    <phoneticPr fontId="3"/>
  </si>
  <si>
    <t>昭和34年度</t>
    <rPh sb="0" eb="2">
      <t>ショウワ</t>
    </rPh>
    <rPh sb="4" eb="5">
      <t>ネン</t>
    </rPh>
    <rPh sb="5" eb="6">
      <t>ド</t>
    </rPh>
    <phoneticPr fontId="3"/>
  </si>
  <si>
    <t>昭和36年度</t>
    <rPh sb="0" eb="2">
      <t>ショウワ</t>
    </rPh>
    <rPh sb="4" eb="5">
      <t>ネン</t>
    </rPh>
    <rPh sb="5" eb="6">
      <t>ド</t>
    </rPh>
    <phoneticPr fontId="3"/>
  </si>
  <si>
    <t>昭和33年度</t>
    <rPh sb="0" eb="2">
      <t>ショウワ</t>
    </rPh>
    <rPh sb="4" eb="5">
      <t>ネン</t>
    </rPh>
    <rPh sb="5" eb="6">
      <t>ド</t>
    </rPh>
    <phoneticPr fontId="3"/>
  </si>
  <si>
    <t>昭和63年度</t>
    <rPh sb="0" eb="2">
      <t>ショウワ</t>
    </rPh>
    <rPh sb="4" eb="5">
      <t>ネン</t>
    </rPh>
    <rPh sb="5" eb="6">
      <t>ド</t>
    </rPh>
    <phoneticPr fontId="3"/>
  </si>
  <si>
    <t>昭和31年度</t>
    <rPh sb="0" eb="2">
      <t>ショウワ</t>
    </rPh>
    <rPh sb="4" eb="5">
      <t>ネン</t>
    </rPh>
    <rPh sb="5" eb="6">
      <t>ド</t>
    </rPh>
    <phoneticPr fontId="3"/>
  </si>
  <si>
    <t>第二種中高層住居専用地域</t>
    <rPh sb="0" eb="3">
      <t>ダイニシュ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3"/>
  </si>
  <si>
    <t>公共下水道計画区域</t>
    <rPh sb="0" eb="2">
      <t>コウキョウ</t>
    </rPh>
    <rPh sb="2" eb="5">
      <t>ゲスイドウ</t>
    </rPh>
    <rPh sb="5" eb="7">
      <t>ケイカク</t>
    </rPh>
    <rPh sb="7" eb="9">
      <t>クイキ</t>
    </rPh>
    <phoneticPr fontId="3"/>
  </si>
  <si>
    <t>第二種住居地域</t>
    <rPh sb="0" eb="3">
      <t>ダイニシュ</t>
    </rPh>
    <rPh sb="3" eb="5">
      <t>ジュウキョ</t>
    </rPh>
    <rPh sb="5" eb="7">
      <t>チイキ</t>
    </rPh>
    <phoneticPr fontId="3"/>
  </si>
  <si>
    <t>警戒区域（土石流）</t>
    <rPh sb="0" eb="4">
      <t>ケイカイクイキ</t>
    </rPh>
    <rPh sb="5" eb="8">
      <t>ドセキリュウ</t>
    </rPh>
    <phoneticPr fontId="3"/>
  </si>
  <si>
    <t>警戒区域（土石流）</t>
    <rPh sb="5" eb="8">
      <t>ドセキリュウ</t>
    </rPh>
    <phoneticPr fontId="3"/>
  </si>
  <si>
    <t>警戒区域（急傾斜地）</t>
    <rPh sb="5" eb="6">
      <t>キュウ</t>
    </rPh>
    <rPh sb="6" eb="8">
      <t>ケイシャ</t>
    </rPh>
    <rPh sb="8" eb="9">
      <t>チ</t>
    </rPh>
    <phoneticPr fontId="3"/>
  </si>
  <si>
    <t>鉄骨鉄筋コンクリート（SRC)</t>
    <rPh sb="0" eb="2">
      <t>テッコツ</t>
    </rPh>
    <rPh sb="2" eb="4">
      <t>テッキン</t>
    </rPh>
    <phoneticPr fontId="3"/>
  </si>
  <si>
    <t>都市ガス</t>
    <rPh sb="0" eb="2">
      <t>トシ</t>
    </rPh>
    <phoneticPr fontId="4"/>
  </si>
  <si>
    <t>① 通路（スロープ、通路幅、床面、点字）</t>
    <phoneticPr fontId="3"/>
  </si>
  <si>
    <t>② 階段（手すり、段差の識別）</t>
    <phoneticPr fontId="3"/>
  </si>
  <si>
    <t>③ 多目的トイレ（設置、オストメイト対応）</t>
    <rPh sb="9" eb="11">
      <t>セッチ</t>
    </rPh>
    <phoneticPr fontId="3"/>
  </si>
  <si>
    <t>④ 案内標示（標示、点字、音声）</t>
    <rPh sb="7" eb="9">
      <t>ヒョウジ</t>
    </rPh>
    <phoneticPr fontId="3"/>
  </si>
  <si>
    <t>通路（スロープ、通路幅、床面、点字）</t>
    <phoneticPr fontId="11"/>
  </si>
  <si>
    <t>階段（手すり、段差の識別））</t>
    <rPh sb="0" eb="2">
      <t>カイダン</t>
    </rPh>
    <rPh sb="3" eb="4">
      <t>テ</t>
    </rPh>
    <rPh sb="7" eb="9">
      <t>ダンサ</t>
    </rPh>
    <rPh sb="10" eb="12">
      <t>シキベツ</t>
    </rPh>
    <phoneticPr fontId="11"/>
  </si>
  <si>
    <t>多目的トイレ（設置、オストメイト対応）</t>
    <rPh sb="0" eb="3">
      <t>タモクテキ</t>
    </rPh>
    <rPh sb="7" eb="9">
      <t>セッチ</t>
    </rPh>
    <rPh sb="16" eb="18">
      <t>タイオウ</t>
    </rPh>
    <phoneticPr fontId="11"/>
  </si>
  <si>
    <t>案内標示（標示、点字、音声）</t>
    <rPh sb="0" eb="2">
      <t>アンナイ</t>
    </rPh>
    <rPh sb="2" eb="4">
      <t>ヒョウジ</t>
    </rPh>
    <rPh sb="5" eb="7">
      <t>ヒョウジ</t>
    </rPh>
    <rPh sb="8" eb="10">
      <t>テンジ</t>
    </rPh>
    <rPh sb="11" eb="13">
      <t>オンセイ</t>
    </rPh>
    <phoneticPr fontId="11"/>
  </si>
  <si>
    <t>専用駐車場区画数</t>
    <rPh sb="0" eb="2">
      <t>センヨウ</t>
    </rPh>
    <rPh sb="2" eb="5">
      <t>チュウシャジョウ</t>
    </rPh>
    <rPh sb="5" eb="7">
      <t>クカク</t>
    </rPh>
    <rPh sb="7" eb="8">
      <t>カズ</t>
    </rPh>
    <phoneticPr fontId="11"/>
  </si>
  <si>
    <t>専用駐車場数
（優先区画数）</t>
    <rPh sb="0" eb="2">
      <t>センヨウ</t>
    </rPh>
    <rPh sb="2" eb="5">
      <t>チュウシャジョウ</t>
    </rPh>
    <rPh sb="5" eb="6">
      <t>スウ</t>
    </rPh>
    <rPh sb="8" eb="10">
      <t>ユウセン</t>
    </rPh>
    <rPh sb="12" eb="13">
      <t>スウ</t>
    </rPh>
    <phoneticPr fontId="3"/>
  </si>
  <si>
    <t>基準日</t>
    <rPh sb="0" eb="3">
      <t>キジュンビ</t>
    </rPh>
    <phoneticPr fontId="2"/>
  </si>
  <si>
    <t>経過年数</t>
    <rPh sb="0" eb="4">
      <t>ケイカネンスウ</t>
    </rPh>
    <phoneticPr fontId="2"/>
  </si>
  <si>
    <t>上田市人口
R5.4.1</t>
    <rPh sb="0" eb="3">
      <t>ウエダシ</t>
    </rPh>
    <rPh sb="3" eb="5">
      <t>ジンコウ</t>
    </rPh>
    <phoneticPr fontId="3"/>
  </si>
  <si>
    <t>⑥</t>
    <phoneticPr fontId="3"/>
  </si>
  <si>
    <t>一日当たりのコスト</t>
    <rPh sb="0" eb="3">
      <t>イチニチア</t>
    </rPh>
    <phoneticPr fontId="3"/>
  </si>
  <si>
    <t>利用者一人当たりのコスト</t>
    <rPh sb="0" eb="3">
      <t>リヨウシャ</t>
    </rPh>
    <rPh sb="3" eb="6">
      <t>ヒトリア</t>
    </rPh>
    <phoneticPr fontId="3"/>
  </si>
  <si>
    <t>市民一人当たりのコスト</t>
    <rPh sb="0" eb="5">
      <t>シミンヒトリア</t>
    </rPh>
    <phoneticPr fontId="3"/>
  </si>
  <si>
    <t>延床面積1㎡当たりのコスト</t>
    <rPh sb="0" eb="4">
      <t>ノベユカメンセキ</t>
    </rPh>
    <rPh sb="5" eb="7">
      <t>ヘイベイア</t>
    </rPh>
    <phoneticPr fontId="3"/>
  </si>
  <si>
    <t>延床面積</t>
    <rPh sb="0" eb="4">
      <t>ノベユカメンセキ</t>
    </rPh>
    <phoneticPr fontId="3"/>
  </si>
  <si>
    <t>1579.23㎡(保育園部分
894.62㎡)</t>
  </si>
  <si>
    <t>人件費</t>
    <rPh sb="0" eb="3">
      <t>ジンケンヒ</t>
    </rPh>
    <phoneticPr fontId="3"/>
  </si>
  <si>
    <t>維持管理費</t>
    <rPh sb="0" eb="5">
      <t>イジカンリヒ</t>
    </rPh>
    <phoneticPr fontId="3"/>
  </si>
  <si>
    <t>減価償却額</t>
    <rPh sb="0" eb="5">
      <t>ゲンカショウキャクガク</t>
    </rPh>
    <phoneticPr fontId="3"/>
  </si>
  <si>
    <t>市　：　収入合計</t>
    <rPh sb="0" eb="1">
      <t>シ</t>
    </rPh>
    <rPh sb="4" eb="8">
      <t>シュウニュウゴウケイ</t>
    </rPh>
    <phoneticPr fontId="3"/>
  </si>
  <si>
    <t>市　：　支出合計</t>
    <rPh sb="0" eb="1">
      <t>シ</t>
    </rPh>
    <phoneticPr fontId="3"/>
  </si>
  <si>
    <t>収支差額
（管理運営コスト）</t>
    <rPh sb="0" eb="2">
      <t>シュウシ</t>
    </rPh>
    <rPh sb="2" eb="4">
      <t>サガク</t>
    </rPh>
    <rPh sb="6" eb="8">
      <t>カンリ</t>
    </rPh>
    <rPh sb="8" eb="10">
      <t>ウンエイ</t>
    </rPh>
    <phoneticPr fontId="3"/>
  </si>
  <si>
    <t>施設使用料
（受益者負担分）</t>
    <phoneticPr fontId="3"/>
  </si>
  <si>
    <t>その他の収入</t>
    <phoneticPr fontId="3"/>
  </si>
  <si>
    <t>〇</t>
    <phoneticPr fontId="2"/>
  </si>
  <si>
    <t>0.5m未満</t>
    <rPh sb="4" eb="6">
      <t>ミマン</t>
    </rPh>
    <phoneticPr fontId="3"/>
  </si>
  <si>
    <t>なし</t>
    <phoneticPr fontId="0"/>
  </si>
  <si>
    <t>0.5ｍ未満</t>
    <rPh sb="4" eb="6">
      <t>ミマン</t>
    </rPh>
    <phoneticPr fontId="3"/>
  </si>
  <si>
    <t>施設名称</t>
    <rPh sb="0" eb="4">
      <t>シセツメイショウ</t>
    </rPh>
    <phoneticPr fontId="3"/>
  </si>
  <si>
    <t>管理情報</t>
    <rPh sb="0" eb="4">
      <t>カンリジョウホウ</t>
    </rPh>
    <phoneticPr fontId="3"/>
  </si>
  <si>
    <t>利用状況等</t>
    <rPh sb="0" eb="4">
      <t>リヨウジョウキョウ</t>
    </rPh>
    <rPh sb="4" eb="5">
      <t>トウ</t>
    </rPh>
    <phoneticPr fontId="3"/>
  </si>
  <si>
    <t>単位当たり年間コスト</t>
    <rPh sb="0" eb="3">
      <t>タンイア</t>
    </rPh>
    <rPh sb="5" eb="7">
      <t>ネンカン</t>
    </rPh>
    <phoneticPr fontId="3"/>
  </si>
  <si>
    <t>基本情報</t>
    <rPh sb="0" eb="4">
      <t>キホンジョウホウ</t>
    </rPh>
    <phoneticPr fontId="2"/>
  </si>
  <si>
    <t>建物情報</t>
    <rPh sb="0" eb="4">
      <t>タテモノジョウホウ</t>
    </rPh>
    <phoneticPr fontId="2"/>
  </si>
  <si>
    <t>バリアフリー、ユニバーサルデザイン情報</t>
    <rPh sb="17" eb="19">
      <t>ジョウホウ</t>
    </rPh>
    <phoneticPr fontId="2"/>
  </si>
  <si>
    <t>環境配慮設備情報</t>
    <rPh sb="6" eb="8">
      <t>ジョウホウ</t>
    </rPh>
    <phoneticPr fontId="2"/>
  </si>
  <si>
    <t>施設名称</t>
    <rPh sb="0" eb="2">
      <t>シセツ</t>
    </rPh>
    <rPh sb="2" eb="4">
      <t>メイショウ</t>
    </rPh>
    <phoneticPr fontId="3"/>
  </si>
  <si>
    <t>第一種住居地域</t>
    <rPh sb="0" eb="1">
      <t>ダイ</t>
    </rPh>
    <rPh sb="1" eb="3">
      <t>イチシュ</t>
    </rPh>
    <rPh sb="3" eb="5">
      <t>ジュウキョ</t>
    </rPh>
    <rPh sb="5" eb="7">
      <t>チイキ</t>
    </rPh>
    <phoneticPr fontId="0"/>
  </si>
  <si>
    <t>3.0m以上5.0m未満</t>
    <phoneticPr fontId="3"/>
  </si>
  <si>
    <t>上田市農林漁業体験実習館条例</t>
    <phoneticPr fontId="2"/>
  </si>
  <si>
    <t>ー</t>
  </si>
  <si>
    <t>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</si>
</sst>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;&quot;△ &quot;0"/>
    <numFmt numFmtId="178" formatCode="0_);[Red]\(0\)"/>
    <numFmt numFmtId="179" formatCode="#,##0;&quot;△ &quot;#,##0"/>
    <numFmt numFmtId="180" formatCode="#,##0.00;&quot;△ &quot;#,##0.00"/>
    <numFmt numFmtId="181" formatCode="[$]ggge&quot;年&quot;m&quot;月&quot;d&quot;日&quot;;@" x16r2:formatCode16="[$-ja-JP-x-gannen]ggge&quot;年&quot;m&quot;月&quot;d&quot;日&quot;;@"/>
    <numFmt numFmtId="182" formatCode="General&quot;年&quot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BIZ UDP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87">
    <xf numFmtId="0" fontId="0" fillId="0" borderId="0" xfId="0">
      <alignment vertical="center"/>
    </xf>
    <xf numFmtId="38" fontId="8" fillId="0" borderId="0" xfId="1" applyFont="1" applyFill="1" applyAlignment="1" applyProtection="1">
      <alignment vertical="center" shrinkToFit="1"/>
      <protection locked="0"/>
    </xf>
    <xf numFmtId="38" fontId="8" fillId="0" borderId="0" xfId="1" applyFont="1" applyFill="1" applyProtection="1">
      <alignment vertical="center"/>
      <protection locked="0"/>
    </xf>
    <xf numFmtId="38" fontId="7" fillId="0" borderId="0" xfId="1" applyFont="1" applyFill="1" applyProtection="1">
      <alignment vertical="center"/>
      <protection locked="0"/>
    </xf>
    <xf numFmtId="38" fontId="8" fillId="0" borderId="0" xfId="1" applyFont="1" applyFill="1" applyAlignment="1" applyProtection="1">
      <alignment horizontal="center" vertical="center"/>
      <protection locked="0"/>
    </xf>
    <xf numFmtId="38" fontId="8" fillId="0" borderId="0" xfId="1" applyFont="1" applyFill="1" applyAlignment="1" applyProtection="1">
      <alignment vertical="center" wrapText="1"/>
      <protection locked="0"/>
    </xf>
    <xf numFmtId="38" fontId="8" fillId="0" borderId="0" xfId="1" applyFont="1" applyFill="1" applyAlignment="1" applyProtection="1">
      <alignment vertical="top" wrapText="1"/>
      <protection locked="0"/>
    </xf>
    <xf numFmtId="38" fontId="8" fillId="0" borderId="0" xfId="1" applyFont="1" applyFill="1" applyAlignment="1" applyProtection="1">
      <alignment horizontal="center" vertical="center" shrinkToFit="1"/>
    </xf>
    <xf numFmtId="38" fontId="8" fillId="0" borderId="0" xfId="1" applyFont="1" applyFill="1" applyAlignment="1" applyProtection="1">
      <alignment horizontal="justify" vertical="center" wrapText="1"/>
      <protection locked="0"/>
    </xf>
    <xf numFmtId="38" fontId="8" fillId="0" borderId="0" xfId="1" applyNumberFormat="1" applyFont="1" applyFill="1" applyProtection="1">
      <alignment vertical="center"/>
      <protection locked="0"/>
    </xf>
    <xf numFmtId="178" fontId="8" fillId="0" borderId="0" xfId="1" applyNumberFormat="1" applyFont="1" applyFill="1" applyAlignment="1" applyProtection="1">
      <alignment horizontal="center" vertical="center"/>
      <protection locked="0"/>
    </xf>
    <xf numFmtId="38" fontId="8" fillId="0" borderId="0" xfId="1" applyFont="1" applyFill="1" applyAlignment="1" applyProtection="1">
      <alignment horizontal="center" vertical="center" shrinkToFit="1"/>
      <protection locked="0"/>
    </xf>
    <xf numFmtId="49" fontId="8" fillId="0" borderId="0" xfId="1" applyNumberFormat="1" applyFont="1" applyFill="1" applyAlignment="1" applyProtection="1">
      <alignment horizontal="center" vertical="center"/>
      <protection locked="0"/>
    </xf>
    <xf numFmtId="49" fontId="8" fillId="0" borderId="0" xfId="1" applyNumberFormat="1" applyFont="1" applyFill="1" applyAlignment="1" applyProtection="1">
      <alignment horizontal="center" vertical="center"/>
    </xf>
    <xf numFmtId="38" fontId="7" fillId="2" borderId="0" xfId="1" applyFont="1" applyFill="1" applyProtection="1">
      <alignment vertical="center"/>
      <protection locked="0"/>
    </xf>
    <xf numFmtId="38" fontId="8" fillId="0" borderId="0" xfId="1" applyFont="1" applyFill="1" applyAlignment="1" applyProtection="1">
      <alignment horizontal="right" vertical="center"/>
      <protection locked="0"/>
    </xf>
    <xf numFmtId="176" fontId="8" fillId="0" borderId="0" xfId="1" applyNumberFormat="1" applyFont="1" applyFill="1" applyAlignment="1" applyProtection="1">
      <alignment horizontal="center" vertical="center"/>
      <protection locked="0"/>
    </xf>
    <xf numFmtId="0" fontId="10" fillId="0" borderId="0" xfId="2" applyFont="1" applyAlignment="1">
      <alignment vertical="center"/>
    </xf>
    <xf numFmtId="0" fontId="10" fillId="0" borderId="10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5" borderId="3" xfId="2" applyFont="1" applyFill="1" applyBorder="1" applyAlignment="1">
      <alignment vertical="center"/>
    </xf>
    <xf numFmtId="0" fontId="12" fillId="5" borderId="11" xfId="2" applyFont="1" applyFill="1" applyBorder="1" applyAlignment="1">
      <alignment vertical="center"/>
    </xf>
    <xf numFmtId="0" fontId="12" fillId="5" borderId="2" xfId="2" applyFont="1" applyFill="1" applyBorder="1" applyAlignment="1">
      <alignment vertical="center"/>
    </xf>
    <xf numFmtId="0" fontId="10" fillId="6" borderId="7" xfId="2" applyFont="1" applyFill="1" applyBorder="1" applyAlignment="1">
      <alignment vertical="center"/>
    </xf>
    <xf numFmtId="0" fontId="10" fillId="6" borderId="16" xfId="2" applyFont="1" applyFill="1" applyBorder="1" applyAlignment="1">
      <alignment vertical="center"/>
    </xf>
    <xf numFmtId="0" fontId="10" fillId="0" borderId="7" xfId="2" applyFont="1" applyBorder="1" applyAlignment="1">
      <alignment vertical="center" shrinkToFit="1"/>
    </xf>
    <xf numFmtId="0" fontId="10" fillId="6" borderId="20" xfId="2" applyFont="1" applyFill="1" applyBorder="1" applyAlignment="1">
      <alignment vertical="center"/>
    </xf>
    <xf numFmtId="0" fontId="10" fillId="6" borderId="19" xfId="2" applyFont="1" applyFill="1" applyBorder="1" applyAlignment="1">
      <alignment vertical="center"/>
    </xf>
    <xf numFmtId="0" fontId="10" fillId="0" borderId="21" xfId="2" applyFont="1" applyBorder="1" applyAlignment="1">
      <alignment vertical="center" shrinkToFit="1"/>
    </xf>
    <xf numFmtId="0" fontId="10" fillId="0" borderId="23" xfId="2" applyFont="1" applyBorder="1" applyAlignment="1">
      <alignment vertical="center"/>
    </xf>
    <xf numFmtId="0" fontId="10" fillId="7" borderId="12" xfId="2" applyFont="1" applyFill="1" applyBorder="1" applyAlignment="1">
      <alignment vertical="center"/>
    </xf>
    <xf numFmtId="0" fontId="10" fillId="7" borderId="13" xfId="2" applyFont="1" applyFill="1" applyBorder="1" applyAlignment="1">
      <alignment vertical="center"/>
    </xf>
    <xf numFmtId="0" fontId="10" fillId="7" borderId="13" xfId="2" applyFont="1" applyFill="1" applyBorder="1" applyAlignment="1">
      <alignment horizontal="left" vertical="center"/>
    </xf>
    <xf numFmtId="0" fontId="10" fillId="7" borderId="25" xfId="2" applyFont="1" applyFill="1" applyBorder="1" applyAlignment="1">
      <alignment horizontal="left" vertical="center"/>
    </xf>
    <xf numFmtId="0" fontId="10" fillId="0" borderId="12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16" xfId="2" applyFont="1" applyBorder="1" applyAlignment="1">
      <alignment vertical="center"/>
    </xf>
    <xf numFmtId="0" fontId="10" fillId="6" borderId="30" xfId="2" applyFont="1" applyFill="1" applyBorder="1" applyAlignment="1">
      <alignment vertical="center"/>
    </xf>
    <xf numFmtId="0" fontId="10" fillId="6" borderId="8" xfId="2" applyFont="1" applyFill="1" applyBorder="1" applyAlignment="1">
      <alignment vertical="center"/>
    </xf>
    <xf numFmtId="0" fontId="10" fillId="6" borderId="31" xfId="2" applyFont="1" applyFill="1" applyBorder="1" applyAlignment="1">
      <alignment vertical="center"/>
    </xf>
    <xf numFmtId="0" fontId="10" fillId="6" borderId="32" xfId="2" applyFont="1" applyFill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19" xfId="2" applyFont="1" applyBorder="1" applyAlignment="1">
      <alignment vertical="center"/>
    </xf>
    <xf numFmtId="0" fontId="10" fillId="0" borderId="25" xfId="2" applyFont="1" applyBorder="1" applyAlignment="1">
      <alignment vertical="center"/>
    </xf>
    <xf numFmtId="0" fontId="10" fillId="6" borderId="12" xfId="2" applyFont="1" applyFill="1" applyBorder="1" applyAlignment="1">
      <alignment vertical="center"/>
    </xf>
    <xf numFmtId="0" fontId="10" fillId="6" borderId="28" xfId="2" applyFont="1" applyFill="1" applyBorder="1" applyAlignment="1">
      <alignment vertical="center"/>
    </xf>
    <xf numFmtId="0" fontId="10" fillId="0" borderId="16" xfId="2" applyFont="1" applyBorder="1" applyAlignment="1">
      <alignment horizontal="center" vertical="center" shrinkToFit="1"/>
    </xf>
    <xf numFmtId="0" fontId="10" fillId="6" borderId="16" xfId="2" applyFont="1" applyFill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16" xfId="2" applyFont="1" applyBorder="1" applyAlignment="1">
      <alignment vertical="center" shrinkToFit="1"/>
    </xf>
    <xf numFmtId="0" fontId="10" fillId="6" borderId="24" xfId="2" applyFont="1" applyFill="1" applyBorder="1" applyAlignment="1">
      <alignment vertical="center"/>
    </xf>
    <xf numFmtId="0" fontId="10" fillId="6" borderId="13" xfId="2" applyFont="1" applyFill="1" applyBorder="1" applyAlignment="1">
      <alignment vertical="center"/>
    </xf>
    <xf numFmtId="0" fontId="10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indent="1"/>
    </xf>
    <xf numFmtId="57" fontId="10" fillId="0" borderId="0" xfId="2" applyNumberFormat="1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6" borderId="35" xfId="2" applyFont="1" applyFill="1" applyBorder="1" applyAlignment="1">
      <alignment vertical="center"/>
    </xf>
    <xf numFmtId="0" fontId="10" fillId="6" borderId="17" xfId="2" applyFont="1" applyFill="1" applyBorder="1" applyAlignment="1">
      <alignment horizontal="left" vertical="center"/>
    </xf>
    <xf numFmtId="0" fontId="10" fillId="0" borderId="19" xfId="2" applyFont="1" applyBorder="1" applyAlignment="1">
      <alignment vertical="center" shrinkToFit="1"/>
    </xf>
    <xf numFmtId="179" fontId="10" fillId="0" borderId="15" xfId="2" applyNumberFormat="1" applyFont="1" applyBorder="1" applyAlignment="1">
      <alignment vertical="center" shrinkToFit="1"/>
    </xf>
    <xf numFmtId="0" fontId="10" fillId="6" borderId="16" xfId="0" applyFont="1" applyFill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6" borderId="22" xfId="0" applyFont="1" applyFill="1" applyBorder="1">
      <alignment vertical="center"/>
    </xf>
    <xf numFmtId="0" fontId="10" fillId="6" borderId="19" xfId="0" applyFont="1" applyFill="1" applyBorder="1">
      <alignment vertical="center"/>
    </xf>
    <xf numFmtId="0" fontId="10" fillId="6" borderId="20" xfId="0" applyFont="1" applyFill="1" applyBorder="1">
      <alignment vertical="center"/>
    </xf>
    <xf numFmtId="0" fontId="10" fillId="0" borderId="21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6" borderId="37" xfId="0" applyFont="1" applyFill="1" applyBorder="1">
      <alignment vertical="center"/>
    </xf>
    <xf numFmtId="0" fontId="10" fillId="6" borderId="16" xfId="0" applyFont="1" applyFill="1" applyBorder="1">
      <alignment vertical="center"/>
    </xf>
    <xf numFmtId="0" fontId="10" fillId="6" borderId="7" xfId="0" applyFont="1" applyFill="1" applyBorder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0" xfId="0" applyFont="1">
      <alignment vertical="center"/>
    </xf>
    <xf numFmtId="38" fontId="8" fillId="0" borderId="0" xfId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</xf>
    <xf numFmtId="38" fontId="7" fillId="0" borderId="6" xfId="1" applyFont="1" applyFill="1" applyBorder="1" applyProtection="1">
      <alignment vertical="center"/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38" fontId="7" fillId="0" borderId="6" xfId="1" applyFont="1" applyFill="1" applyBorder="1" applyAlignment="1" applyProtection="1">
      <alignment vertical="center" wrapText="1"/>
      <protection locked="0"/>
    </xf>
    <xf numFmtId="38" fontId="7" fillId="0" borderId="6" xfId="1" applyFont="1" applyFill="1" applyBorder="1" applyAlignment="1" applyProtection="1">
      <alignment horizontal="center" vertical="center" wrapText="1"/>
      <protection locked="0"/>
    </xf>
    <xf numFmtId="178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38" fontId="7" fillId="0" borderId="6" xfId="1" applyFont="1" applyFill="1" applyBorder="1" applyAlignment="1" applyProtection="1">
      <alignment horizontal="center" vertical="center" shrinkToFit="1"/>
      <protection locked="0"/>
    </xf>
    <xf numFmtId="49" fontId="7" fillId="0" borderId="6" xfId="1" applyNumberFormat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justify" vertical="center"/>
      <protection locked="0"/>
    </xf>
    <xf numFmtId="38" fontId="7" fillId="0" borderId="6" xfId="1" applyNumberFormat="1" applyFont="1" applyFill="1" applyBorder="1" applyProtection="1">
      <alignment vertical="center"/>
      <protection locked="0"/>
    </xf>
    <xf numFmtId="176" fontId="7" fillId="0" borderId="6" xfId="1" applyNumberFormat="1" applyFont="1" applyFill="1" applyBorder="1" applyAlignment="1" applyProtection="1">
      <alignment horizontal="center" vertical="center"/>
      <protection locked="0"/>
    </xf>
    <xf numFmtId="177" fontId="7" fillId="0" borderId="6" xfId="1" applyNumberFormat="1" applyFont="1" applyFill="1" applyBorder="1" applyAlignment="1" applyProtection="1">
      <alignment horizontal="center" vertical="center" shrinkToFit="1"/>
    </xf>
    <xf numFmtId="38" fontId="7" fillId="0" borderId="6" xfId="1" applyFont="1" applyFill="1" applyBorder="1" applyAlignment="1" applyProtection="1">
      <alignment horizontal="justify" vertical="center" wrapText="1"/>
      <protection locked="0"/>
    </xf>
    <xf numFmtId="49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38" fontId="7" fillId="0" borderId="6" xfId="1" applyFont="1" applyFill="1" applyBorder="1" applyAlignment="1" applyProtection="1">
      <alignment horizontal="right" vertical="center"/>
      <protection locked="0"/>
    </xf>
    <xf numFmtId="0" fontId="7" fillId="0" borderId="41" xfId="0" applyFont="1" applyFill="1" applyBorder="1" applyAlignment="1" applyProtection="1">
      <alignment vertical="center" shrinkToFit="1"/>
      <protection locked="0"/>
    </xf>
    <xf numFmtId="0" fontId="7" fillId="0" borderId="41" xfId="0" applyFont="1" applyFill="1" applyBorder="1" applyAlignment="1" applyProtection="1">
      <alignment horizontal="center" vertical="center" shrinkToFit="1"/>
    </xf>
    <xf numFmtId="38" fontId="7" fillId="0" borderId="41" xfId="1" applyFont="1" applyFill="1" applyBorder="1" applyProtection="1">
      <alignment vertical="center"/>
      <protection locked="0"/>
    </xf>
    <xf numFmtId="38" fontId="7" fillId="0" borderId="41" xfId="1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 shrinkToFit="1"/>
      <protection locked="0"/>
    </xf>
    <xf numFmtId="38" fontId="7" fillId="0" borderId="41" xfId="1" applyFont="1" applyFill="1" applyBorder="1" applyAlignment="1" applyProtection="1">
      <alignment vertical="center" wrapText="1"/>
      <protection locked="0"/>
    </xf>
    <xf numFmtId="38" fontId="7" fillId="0" borderId="41" xfId="1" applyFont="1" applyFill="1" applyBorder="1" applyAlignment="1" applyProtection="1">
      <alignment horizontal="center" vertical="center" wrapText="1"/>
      <protection locked="0"/>
    </xf>
    <xf numFmtId="178" fontId="7" fillId="0" borderId="41" xfId="1" applyNumberFormat="1" applyFont="1" applyFill="1" applyBorder="1" applyAlignment="1" applyProtection="1">
      <alignment horizontal="center" vertical="center" wrapText="1"/>
      <protection locked="0"/>
    </xf>
    <xf numFmtId="38" fontId="7" fillId="0" borderId="41" xfId="1" applyFont="1" applyFill="1" applyBorder="1" applyAlignment="1" applyProtection="1">
      <alignment horizontal="center" vertical="center" shrinkToFit="1"/>
      <protection locked="0"/>
    </xf>
    <xf numFmtId="38" fontId="7" fillId="0" borderId="41" xfId="1" applyFont="1" applyFill="1" applyBorder="1" applyAlignment="1" applyProtection="1">
      <alignment horizontal="justify" vertical="center" wrapText="1"/>
      <protection locked="0"/>
    </xf>
    <xf numFmtId="38" fontId="7" fillId="0" borderId="41" xfId="1" applyNumberFormat="1" applyFont="1" applyFill="1" applyBorder="1" applyProtection="1">
      <alignment vertical="center"/>
      <protection locked="0"/>
    </xf>
    <xf numFmtId="176" fontId="7" fillId="0" borderId="41" xfId="1" applyNumberFormat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justify" vertical="center"/>
      <protection locked="0"/>
    </xf>
    <xf numFmtId="38" fontId="7" fillId="0" borderId="17" xfId="1" applyFont="1" applyFill="1" applyBorder="1" applyAlignment="1" applyProtection="1">
      <alignment horizontal="justify" vertical="center" wrapText="1"/>
      <protection locked="0"/>
    </xf>
    <xf numFmtId="38" fontId="7" fillId="0" borderId="17" xfId="1" applyFont="1" applyFill="1" applyBorder="1" applyProtection="1">
      <alignment vertical="center"/>
      <protection locked="0"/>
    </xf>
    <xf numFmtId="38" fontId="7" fillId="0" borderId="24" xfId="1" applyFont="1" applyFill="1" applyBorder="1" applyAlignment="1" applyProtection="1">
      <alignment horizontal="justify" vertical="center" wrapText="1"/>
      <protection locked="0"/>
    </xf>
    <xf numFmtId="38" fontId="7" fillId="0" borderId="38" xfId="1" applyFont="1" applyFill="1" applyBorder="1" applyAlignment="1" applyProtection="1">
      <alignment horizontal="center" vertical="center"/>
      <protection locked="0"/>
    </xf>
    <xf numFmtId="38" fontId="7" fillId="0" borderId="40" xfId="1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horizontal="center" vertical="center"/>
      <protection locked="0"/>
    </xf>
    <xf numFmtId="38" fontId="7" fillId="0" borderId="12" xfId="1" applyFont="1" applyFill="1" applyBorder="1" applyAlignment="1" applyProtection="1">
      <alignment horizontal="center" vertical="center"/>
      <protection locked="0"/>
    </xf>
    <xf numFmtId="38" fontId="7" fillId="0" borderId="39" xfId="1" applyFont="1" applyFill="1" applyBorder="1" applyAlignment="1" applyProtection="1">
      <alignment horizontal="center" vertical="center"/>
      <protection locked="0"/>
    </xf>
    <xf numFmtId="38" fontId="7" fillId="0" borderId="42" xfId="1" applyFont="1" applyFill="1" applyBorder="1" applyAlignment="1" applyProtection="1">
      <alignment horizontal="center" vertical="center"/>
      <protection locked="0"/>
    </xf>
    <xf numFmtId="38" fontId="8" fillId="3" borderId="46" xfId="1" applyFont="1" applyFill="1" applyBorder="1" applyAlignment="1" applyProtection="1">
      <alignment horizontal="center" vertical="center" shrinkToFit="1"/>
      <protection locked="0"/>
    </xf>
    <xf numFmtId="38" fontId="8" fillId="3" borderId="46" xfId="1" applyFont="1" applyFill="1" applyBorder="1" applyAlignment="1" applyProtection="1">
      <alignment horizontal="center" vertical="center" shrinkToFit="1"/>
    </xf>
    <xf numFmtId="38" fontId="8" fillId="3" borderId="46" xfId="1" applyFont="1" applyFill="1" applyBorder="1" applyAlignment="1" applyProtection="1">
      <alignment horizontal="center" vertical="center"/>
      <protection locked="0"/>
    </xf>
    <xf numFmtId="38" fontId="8" fillId="3" borderId="46" xfId="1" applyFont="1" applyFill="1" applyBorder="1" applyAlignment="1" applyProtection="1">
      <alignment horizontal="center" vertical="center" wrapText="1"/>
      <protection locked="0"/>
    </xf>
    <xf numFmtId="178" fontId="8" fillId="3" borderId="46" xfId="1" applyNumberFormat="1" applyFont="1" applyFill="1" applyBorder="1" applyAlignment="1" applyProtection="1">
      <alignment horizontal="center" vertical="center" shrinkToFit="1"/>
      <protection locked="0"/>
    </xf>
    <xf numFmtId="49" fontId="8" fillId="3" borderId="46" xfId="1" applyNumberFormat="1" applyFont="1" applyFill="1" applyBorder="1" applyAlignment="1" applyProtection="1">
      <alignment horizontal="center" vertical="center" wrapText="1"/>
      <protection locked="0"/>
    </xf>
    <xf numFmtId="38" fontId="8" fillId="3" borderId="43" xfId="1" applyFont="1" applyFill="1" applyBorder="1" applyAlignment="1" applyProtection="1">
      <alignment horizontal="center" vertical="center" wrapText="1"/>
      <protection locked="0"/>
    </xf>
    <xf numFmtId="38" fontId="8" fillId="3" borderId="46" xfId="1" applyNumberFormat="1" applyFont="1" applyFill="1" applyBorder="1" applyAlignment="1" applyProtection="1">
      <alignment horizontal="center" vertical="center" wrapText="1"/>
      <protection locked="0"/>
    </xf>
    <xf numFmtId="176" fontId="8" fillId="3" borderId="46" xfId="1" applyNumberFormat="1" applyFont="1" applyFill="1" applyBorder="1" applyAlignment="1" applyProtection="1">
      <alignment horizontal="center" vertical="center" wrapText="1"/>
      <protection locked="0"/>
    </xf>
    <xf numFmtId="38" fontId="8" fillId="3" borderId="44" xfId="1" applyFont="1" applyFill="1" applyBorder="1" applyAlignment="1" applyProtection="1">
      <alignment horizontal="center" vertical="center" wrapText="1"/>
      <protection locked="0"/>
    </xf>
    <xf numFmtId="38" fontId="8" fillId="3" borderId="48" xfId="1" applyFont="1" applyFill="1" applyBorder="1" applyAlignment="1" applyProtection="1">
      <alignment horizontal="center" vertical="center" wrapText="1"/>
      <protection locked="0"/>
    </xf>
    <xf numFmtId="38" fontId="7" fillId="0" borderId="41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10" fillId="0" borderId="23" xfId="2" applyFont="1" applyBorder="1" applyAlignment="1">
      <alignment vertical="center" shrinkToFit="1"/>
    </xf>
    <xf numFmtId="38" fontId="7" fillId="0" borderId="39" xfId="1" applyFont="1" applyFill="1" applyBorder="1" applyProtection="1">
      <alignment vertical="center"/>
      <protection locked="0"/>
    </xf>
    <xf numFmtId="38" fontId="7" fillId="0" borderId="7" xfId="1" applyFont="1" applyFill="1" applyBorder="1" applyProtection="1">
      <alignment vertical="center"/>
      <protection locked="0"/>
    </xf>
    <xf numFmtId="38" fontId="7" fillId="0" borderId="38" xfId="1" applyFont="1" applyFill="1" applyBorder="1" applyProtection="1">
      <alignment vertical="center"/>
      <protection locked="0"/>
    </xf>
    <xf numFmtId="177" fontId="7" fillId="3" borderId="43" xfId="1" applyNumberFormat="1" applyFont="1" applyFill="1" applyBorder="1" applyAlignment="1" applyProtection="1">
      <alignment horizontal="center" vertical="center" wrapText="1"/>
    </xf>
    <xf numFmtId="177" fontId="7" fillId="4" borderId="38" xfId="1" applyNumberFormat="1" applyFont="1" applyFill="1" applyBorder="1" applyAlignment="1" applyProtection="1">
      <alignment horizontal="center" vertical="center" shrinkToFit="1"/>
    </xf>
    <xf numFmtId="177" fontId="7" fillId="4" borderId="40" xfId="1" applyNumberFormat="1" applyFont="1" applyFill="1" applyBorder="1" applyAlignment="1" applyProtection="1">
      <alignment horizontal="center" vertical="center" shrinkToFit="1"/>
    </xf>
    <xf numFmtId="177" fontId="7" fillId="0" borderId="0" xfId="1" applyNumberFormat="1" applyFont="1" applyFill="1" applyAlignment="1" applyProtection="1">
      <alignment horizontal="center" vertical="center"/>
    </xf>
    <xf numFmtId="0" fontId="10" fillId="0" borderId="1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0" xfId="2" applyFont="1" applyAlignment="1"/>
    <xf numFmtId="38" fontId="8" fillId="3" borderId="47" xfId="1" applyFont="1" applyFill="1" applyBorder="1" applyAlignment="1" applyProtection="1">
      <alignment horizontal="center" vertical="center" wrapText="1"/>
      <protection locked="0"/>
    </xf>
    <xf numFmtId="181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182" fontId="7" fillId="0" borderId="45" xfId="1" applyNumberFormat="1" applyFont="1" applyFill="1" applyBorder="1" applyAlignment="1" applyProtection="1">
      <alignment horizontal="center" vertical="center"/>
      <protection locked="0"/>
    </xf>
    <xf numFmtId="181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38" fontId="7" fillId="0" borderId="49" xfId="1" applyFont="1" applyFill="1" applyBorder="1" applyProtection="1">
      <alignment vertical="center"/>
      <protection locked="0"/>
    </xf>
    <xf numFmtId="178" fontId="7" fillId="4" borderId="38" xfId="1" applyNumberFormat="1" applyFont="1" applyFill="1" applyBorder="1" applyAlignment="1" applyProtection="1">
      <alignment horizontal="center" vertical="center" shrinkToFit="1"/>
    </xf>
    <xf numFmtId="0" fontId="10" fillId="6" borderId="25" xfId="0" applyFont="1" applyFill="1" applyBorder="1">
      <alignment vertical="center"/>
    </xf>
    <xf numFmtId="0" fontId="10" fillId="6" borderId="13" xfId="0" applyFont="1" applyFill="1" applyBorder="1">
      <alignment vertical="center"/>
    </xf>
    <xf numFmtId="0" fontId="10" fillId="6" borderId="12" xfId="0" applyFont="1" applyFill="1" applyBorder="1">
      <alignment vertical="center"/>
    </xf>
    <xf numFmtId="38" fontId="7" fillId="0" borderId="6" xfId="1" applyFont="1" applyFill="1" applyBorder="1" applyAlignment="1" applyProtection="1">
      <alignment horizontal="justify" vertical="center" shrinkToFit="1"/>
      <protection locked="0"/>
    </xf>
    <xf numFmtId="38" fontId="7" fillId="0" borderId="41" xfId="1" applyFont="1" applyFill="1" applyBorder="1" applyAlignment="1" applyProtection="1">
      <alignment horizontal="justify" vertical="center" shrinkToFit="1"/>
      <protection locked="0"/>
    </xf>
    <xf numFmtId="0" fontId="7" fillId="0" borderId="17" xfId="0" applyFont="1" applyFill="1" applyBorder="1" applyAlignment="1" applyProtection="1">
      <alignment vertical="center" shrinkToFit="1"/>
      <protection locked="0"/>
    </xf>
    <xf numFmtId="38" fontId="8" fillId="3" borderId="47" xfId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center" vertical="center"/>
      <protection locked="0"/>
    </xf>
    <xf numFmtId="49" fontId="7" fillId="0" borderId="41" xfId="1" applyNumberFormat="1" applyFont="1" applyFill="1" applyBorder="1" applyAlignment="1" applyProtection="1">
      <alignment horizontal="center" vertical="center" wrapText="1"/>
      <protection locked="0"/>
    </xf>
    <xf numFmtId="182" fontId="7" fillId="0" borderId="41" xfId="1" applyNumberFormat="1" applyFont="1" applyFill="1" applyBorder="1" applyAlignment="1" applyProtection="1">
      <alignment horizontal="center" vertical="center"/>
      <protection locked="0"/>
    </xf>
    <xf numFmtId="49" fontId="8" fillId="7" borderId="50" xfId="1" applyNumberFormat="1" applyFont="1" applyFill="1" applyBorder="1" applyAlignment="1" applyProtection="1">
      <alignment horizontal="center" vertical="center" wrapText="1"/>
    </xf>
    <xf numFmtId="38" fontId="8" fillId="7" borderId="51" xfId="1" applyFont="1" applyFill="1" applyBorder="1" applyAlignment="1" applyProtection="1">
      <alignment horizontal="center" vertical="center" shrinkToFit="1"/>
      <protection locked="0"/>
    </xf>
    <xf numFmtId="38" fontId="8" fillId="7" borderId="43" xfId="1" applyFont="1" applyFill="1" applyBorder="1" applyAlignment="1" applyProtection="1">
      <alignment horizontal="center" vertical="center" wrapText="1" shrinkToFit="1"/>
      <protection locked="0"/>
    </xf>
    <xf numFmtId="38" fontId="8" fillId="7" borderId="46" xfId="1" applyFont="1" applyFill="1" applyBorder="1" applyAlignment="1" applyProtection="1">
      <alignment horizontal="center" vertical="center" wrapText="1" shrinkToFit="1"/>
      <protection locked="0"/>
    </xf>
    <xf numFmtId="38" fontId="8" fillId="7" borderId="46" xfId="1" applyFont="1" applyFill="1" applyBorder="1" applyAlignment="1" applyProtection="1">
      <alignment horizontal="center" vertical="center" shrinkToFit="1"/>
      <protection locked="0"/>
    </xf>
    <xf numFmtId="38" fontId="8" fillId="7" borderId="44" xfId="1" applyFont="1" applyFill="1" applyBorder="1" applyAlignment="1" applyProtection="1">
      <alignment horizontal="center" vertical="center" shrinkToFit="1"/>
      <protection locked="0"/>
    </xf>
    <xf numFmtId="38" fontId="8" fillId="6" borderId="43" xfId="1" applyFont="1" applyFill="1" applyBorder="1" applyAlignment="1" applyProtection="1">
      <alignment horizontal="center" vertical="center" shrinkToFit="1"/>
      <protection locked="0"/>
    </xf>
    <xf numFmtId="38" fontId="8" fillId="6" borderId="46" xfId="1" applyFont="1" applyFill="1" applyBorder="1" applyAlignment="1" applyProtection="1">
      <alignment horizontal="center" vertical="center" shrinkToFit="1"/>
      <protection locked="0"/>
    </xf>
    <xf numFmtId="38" fontId="8" fillId="6" borderId="46" xfId="1" applyFont="1" applyFill="1" applyBorder="1" applyAlignment="1" applyProtection="1">
      <alignment horizontal="center" vertical="center" wrapText="1" shrinkToFit="1"/>
      <protection locked="0"/>
    </xf>
    <xf numFmtId="38" fontId="8" fillId="6" borderId="44" xfId="1" applyFont="1" applyFill="1" applyBorder="1" applyAlignment="1" applyProtection="1">
      <alignment horizontal="center" vertical="center" wrapText="1" shrinkToFit="1"/>
      <protection locked="0"/>
    </xf>
    <xf numFmtId="38" fontId="8" fillId="6" borderId="43" xfId="1" applyFont="1" applyFill="1" applyBorder="1" applyAlignment="1" applyProtection="1">
      <alignment vertical="center" wrapText="1" shrinkToFit="1"/>
      <protection locked="0"/>
    </xf>
    <xf numFmtId="38" fontId="8" fillId="6" borderId="46" xfId="1" applyFont="1" applyFill="1" applyBorder="1" applyAlignment="1" applyProtection="1">
      <alignment vertical="center" wrapText="1" shrinkToFit="1"/>
      <protection locked="0"/>
    </xf>
    <xf numFmtId="38" fontId="8" fillId="6" borderId="44" xfId="1" applyFont="1" applyFill="1" applyBorder="1" applyAlignment="1" applyProtection="1">
      <alignment vertical="center" wrapText="1" shrinkToFit="1"/>
      <protection locked="0"/>
    </xf>
    <xf numFmtId="178" fontId="7" fillId="4" borderId="40" xfId="1" applyNumberFormat="1" applyFont="1" applyFill="1" applyBorder="1" applyAlignment="1" applyProtection="1">
      <alignment horizontal="center" vertical="center" shrinkToFit="1"/>
    </xf>
    <xf numFmtId="0" fontId="7" fillId="0" borderId="24" xfId="0" applyFont="1" applyFill="1" applyBorder="1" applyAlignment="1" applyProtection="1">
      <alignment vertical="center" shrinkToFit="1"/>
      <protection locked="0"/>
    </xf>
    <xf numFmtId="38" fontId="7" fillId="0" borderId="40" xfId="1" applyFont="1" applyFill="1" applyBorder="1" applyProtection="1">
      <alignment vertical="center"/>
      <protection locked="0"/>
    </xf>
    <xf numFmtId="38" fontId="7" fillId="0" borderId="42" xfId="1" applyFont="1" applyFill="1" applyBorder="1" applyProtection="1">
      <alignment vertical="center"/>
      <protection locked="0"/>
    </xf>
    <xf numFmtId="38" fontId="7" fillId="0" borderId="12" xfId="1" applyFont="1" applyFill="1" applyBorder="1" applyProtection="1">
      <alignment vertical="center"/>
      <protection locked="0"/>
    </xf>
    <xf numFmtId="38" fontId="7" fillId="0" borderId="24" xfId="1" applyFont="1" applyFill="1" applyBorder="1" applyProtection="1">
      <alignment vertical="center"/>
      <protection locked="0"/>
    </xf>
    <xf numFmtId="38" fontId="7" fillId="0" borderId="52" xfId="1" applyFont="1" applyFill="1" applyBorder="1" applyProtection="1">
      <alignment vertical="center"/>
      <protection locked="0"/>
    </xf>
    <xf numFmtId="177" fontId="7" fillId="3" borderId="1" xfId="1" applyNumberFormat="1" applyFont="1" applyFill="1" applyBorder="1" applyAlignment="1" applyProtection="1">
      <alignment horizontal="left" vertical="center"/>
    </xf>
    <xf numFmtId="38" fontId="8" fillId="3" borderId="1" xfId="1" applyFont="1" applyFill="1" applyBorder="1" applyAlignment="1" applyProtection="1">
      <alignment horizontal="left" vertical="center"/>
      <protection locked="0"/>
    </xf>
    <xf numFmtId="38" fontId="8" fillId="3" borderId="2" xfId="1" applyFont="1" applyFill="1" applyBorder="1" applyAlignment="1" applyProtection="1">
      <alignment horizontal="left" vertical="center"/>
      <protection locked="0"/>
    </xf>
    <xf numFmtId="49" fontId="8" fillId="7" borderId="1" xfId="1" applyNumberFormat="1" applyFont="1" applyFill="1" applyBorder="1" applyAlignment="1" applyProtection="1">
      <alignment horizontal="left" vertical="center" wrapText="1"/>
    </xf>
    <xf numFmtId="49" fontId="8" fillId="7" borderId="2" xfId="1" applyNumberFormat="1" applyFont="1" applyFill="1" applyBorder="1" applyAlignment="1" applyProtection="1">
      <alignment horizontal="left" vertical="center" wrapText="1"/>
    </xf>
    <xf numFmtId="38" fontId="8" fillId="6" borderId="1" xfId="1" applyFont="1" applyFill="1" applyBorder="1" applyAlignment="1" applyProtection="1">
      <alignment horizontal="left" vertical="center" shrinkToFit="1"/>
      <protection locked="0"/>
    </xf>
    <xf numFmtId="38" fontId="8" fillId="6" borderId="1" xfId="1" applyFont="1" applyFill="1" applyBorder="1" applyAlignment="1" applyProtection="1">
      <alignment horizontal="left" vertical="center" wrapText="1" shrinkToFit="1"/>
      <protection locked="0"/>
    </xf>
    <xf numFmtId="38" fontId="8" fillId="7" borderId="1" xfId="1" applyFont="1" applyFill="1" applyBorder="1" applyAlignment="1" applyProtection="1">
      <alignment horizontal="left" vertical="center" wrapText="1"/>
      <protection locked="0"/>
    </xf>
    <xf numFmtId="38" fontId="8" fillId="7" borderId="1" xfId="1" applyFont="1" applyFill="1" applyBorder="1" applyAlignment="1" applyProtection="1">
      <alignment horizontal="center" vertical="center" wrapText="1"/>
      <protection locked="0"/>
    </xf>
    <xf numFmtId="179" fontId="10" fillId="0" borderId="19" xfId="0" applyNumberFormat="1" applyFont="1" applyBorder="1" applyAlignment="1">
      <alignment vertical="center" shrinkToFit="1"/>
    </xf>
    <xf numFmtId="179" fontId="10" fillId="0" borderId="16" xfId="0" applyNumberFormat="1" applyFont="1" applyBorder="1" applyAlignment="1">
      <alignment vertical="center" shrinkToFit="1"/>
    </xf>
    <xf numFmtId="179" fontId="10" fillId="0" borderId="17" xfId="0" applyNumberFormat="1" applyFont="1" applyBorder="1" applyAlignment="1">
      <alignment vertical="center" shrinkToFit="1"/>
    </xf>
    <xf numFmtId="179" fontId="10" fillId="0" borderId="13" xfId="0" applyNumberFormat="1" applyFont="1" applyBorder="1" applyAlignment="1">
      <alignment vertical="center" shrinkToFit="1"/>
    </xf>
    <xf numFmtId="0" fontId="10" fillId="0" borderId="34" xfId="2" applyFont="1" applyBorder="1" applyAlignment="1">
      <alignment horizontal="left" vertical="center" indent="1"/>
    </xf>
    <xf numFmtId="0" fontId="10" fillId="0" borderId="31" xfId="2" applyFont="1" applyBorder="1" applyAlignment="1">
      <alignment horizontal="left" vertical="center" indent="1"/>
    </xf>
    <xf numFmtId="0" fontId="10" fillId="0" borderId="33" xfId="2" applyFont="1" applyBorder="1" applyAlignment="1">
      <alignment horizontal="left" vertical="center" indent="1"/>
    </xf>
    <xf numFmtId="0" fontId="10" fillId="0" borderId="36" xfId="2" applyFont="1" applyBorder="1" applyAlignment="1">
      <alignment horizontal="left" vertical="center" indent="1"/>
    </xf>
    <xf numFmtId="0" fontId="10" fillId="0" borderId="19" xfId="2" applyFont="1" applyBorder="1" applyAlignment="1">
      <alignment horizontal="left" vertical="center" indent="1"/>
    </xf>
    <xf numFmtId="0" fontId="10" fillId="0" borderId="18" xfId="2" applyFont="1" applyBorder="1" applyAlignment="1">
      <alignment horizontal="left" vertical="center" indent="1"/>
    </xf>
    <xf numFmtId="0" fontId="10" fillId="6" borderId="13" xfId="2" applyFont="1" applyFill="1" applyBorder="1" applyAlignment="1">
      <alignment horizontal="left" vertical="center"/>
    </xf>
    <xf numFmtId="0" fontId="10" fillId="6" borderId="12" xfId="2" applyFont="1" applyFill="1" applyBorder="1" applyAlignment="1">
      <alignment horizontal="left" vertical="center"/>
    </xf>
    <xf numFmtId="0" fontId="10" fillId="0" borderId="17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shrinkToFit="1"/>
    </xf>
    <xf numFmtId="0" fontId="10" fillId="6" borderId="16" xfId="0" applyFont="1" applyFill="1" applyBorder="1" applyAlignment="1">
      <alignment horizontal="center" vertical="center" shrinkToFit="1"/>
    </xf>
    <xf numFmtId="0" fontId="10" fillId="6" borderId="15" xfId="0" applyFont="1" applyFill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31" xfId="2" applyFont="1" applyBorder="1" applyAlignment="1">
      <alignment horizontal="center" vertic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35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10" fillId="6" borderId="16" xfId="2" applyFont="1" applyFill="1" applyBorder="1" applyAlignment="1">
      <alignment vertical="center" shrinkToFit="1"/>
    </xf>
    <xf numFmtId="0" fontId="10" fillId="6" borderId="7" xfId="2" applyFont="1" applyFill="1" applyBorder="1" applyAlignment="1">
      <alignment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38" fontId="10" fillId="0" borderId="17" xfId="1" applyFont="1" applyBorder="1" applyAlignment="1">
      <alignment horizontal="right" vertical="center" shrinkToFit="1"/>
    </xf>
    <xf numFmtId="38" fontId="10" fillId="0" borderId="16" xfId="1" applyFont="1" applyBorder="1" applyAlignment="1">
      <alignment horizontal="right" vertical="center" shrinkToFit="1"/>
    </xf>
    <xf numFmtId="0" fontId="10" fillId="6" borderId="7" xfId="0" applyFont="1" applyFill="1" applyBorder="1" applyAlignment="1">
      <alignment horizontal="center" vertical="center" shrinkToFit="1"/>
    </xf>
    <xf numFmtId="179" fontId="10" fillId="0" borderId="24" xfId="2" applyNumberFormat="1" applyFont="1" applyBorder="1" applyAlignment="1">
      <alignment vertical="center" shrinkToFit="1"/>
    </xf>
    <xf numFmtId="179" fontId="10" fillId="0" borderId="13" xfId="2" applyNumberFormat="1" applyFont="1" applyBorder="1" applyAlignment="1">
      <alignment vertical="center" shrinkToFit="1"/>
    </xf>
    <xf numFmtId="0" fontId="10" fillId="7" borderId="29" xfId="2" applyFont="1" applyFill="1" applyBorder="1" applyAlignment="1">
      <alignment horizontal="center" vertical="center" shrinkToFit="1"/>
    </xf>
    <xf numFmtId="0" fontId="10" fillId="7" borderId="28" xfId="2" applyFont="1" applyFill="1" applyBorder="1" applyAlignment="1">
      <alignment horizontal="center" vertical="center" shrinkToFit="1"/>
    </xf>
    <xf numFmtId="0" fontId="10" fillId="7" borderId="27" xfId="2" applyFont="1" applyFill="1" applyBorder="1" applyAlignment="1">
      <alignment horizontal="center" vertical="center" shrinkToFit="1"/>
    </xf>
    <xf numFmtId="0" fontId="10" fillId="7" borderId="5" xfId="2" applyFont="1" applyFill="1" applyBorder="1" applyAlignment="1">
      <alignment horizontal="center" vertical="center" shrinkToFit="1"/>
    </xf>
    <xf numFmtId="0" fontId="10" fillId="7" borderId="0" xfId="2" applyFont="1" applyFill="1" applyAlignment="1">
      <alignment horizontal="center" vertical="center" shrinkToFit="1"/>
    </xf>
    <xf numFmtId="0" fontId="10" fillId="7" borderId="26" xfId="2" applyFont="1" applyFill="1" applyBorder="1" applyAlignment="1">
      <alignment horizontal="center" vertical="center" shrinkToFit="1"/>
    </xf>
    <xf numFmtId="0" fontId="10" fillId="7" borderId="4" xfId="2" applyFont="1" applyFill="1" applyBorder="1" applyAlignment="1">
      <alignment horizontal="center" vertical="center" shrinkToFit="1"/>
    </xf>
    <xf numFmtId="0" fontId="10" fillId="7" borderId="9" xfId="2" applyFont="1" applyFill="1" applyBorder="1" applyAlignment="1">
      <alignment horizontal="center" vertical="center" shrinkToFit="1"/>
    </xf>
    <xf numFmtId="0" fontId="10" fillId="7" borderId="14" xfId="2" applyFont="1" applyFill="1" applyBorder="1" applyAlignment="1">
      <alignment horizontal="center" vertical="center" shrinkToFit="1"/>
    </xf>
    <xf numFmtId="0" fontId="10" fillId="7" borderId="16" xfId="2" applyFont="1" applyFill="1" applyBorder="1" applyAlignment="1">
      <alignment vertical="center" shrinkToFit="1"/>
    </xf>
    <xf numFmtId="0" fontId="10" fillId="7" borderId="7" xfId="2" applyFont="1" applyFill="1" applyBorder="1" applyAlignment="1">
      <alignment vertical="center" shrinkToFit="1"/>
    </xf>
    <xf numFmtId="0" fontId="10" fillId="7" borderId="13" xfId="2" applyFont="1" applyFill="1" applyBorder="1" applyAlignment="1">
      <alignment vertical="center" shrinkToFit="1"/>
    </xf>
    <xf numFmtId="0" fontId="10" fillId="7" borderId="12" xfId="2" applyFont="1" applyFill="1" applyBorder="1" applyAlignment="1">
      <alignment vertical="center" shrinkToFit="1"/>
    </xf>
    <xf numFmtId="179" fontId="10" fillId="0" borderId="17" xfId="2" applyNumberFormat="1" applyFont="1" applyBorder="1" applyAlignment="1">
      <alignment vertical="center" shrinkToFit="1"/>
    </xf>
    <xf numFmtId="179" fontId="10" fillId="0" borderId="16" xfId="2" applyNumberFormat="1" applyFont="1" applyBorder="1" applyAlignment="1">
      <alignment vertical="center" shrinkToFit="1"/>
    </xf>
    <xf numFmtId="0" fontId="10" fillId="7" borderId="22" xfId="2" applyFont="1" applyFill="1" applyBorder="1" applyAlignment="1">
      <alignment horizontal="center" vertical="center" shrinkToFit="1"/>
    </xf>
    <xf numFmtId="0" fontId="10" fillId="7" borderId="19" xfId="2" applyFont="1" applyFill="1" applyBorder="1" applyAlignment="1">
      <alignment horizontal="center" vertical="center" shrinkToFit="1"/>
    </xf>
    <xf numFmtId="0" fontId="10" fillId="7" borderId="21" xfId="2" applyFont="1" applyFill="1" applyBorder="1" applyAlignment="1">
      <alignment horizontal="center" vertical="center" shrinkToFit="1"/>
    </xf>
    <xf numFmtId="0" fontId="10" fillId="6" borderId="29" xfId="0" applyFont="1" applyFill="1" applyBorder="1">
      <alignment vertical="center"/>
    </xf>
    <xf numFmtId="0" fontId="10" fillId="6" borderId="4" xfId="0" applyFont="1" applyFill="1" applyBorder="1">
      <alignment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vertical="center" shrinkToFit="1"/>
    </xf>
    <xf numFmtId="0" fontId="10" fillId="6" borderId="27" xfId="0" applyFont="1" applyFill="1" applyBorder="1" applyAlignment="1">
      <alignment vertical="center" shrinkToFit="1"/>
    </xf>
    <xf numFmtId="0" fontId="10" fillId="6" borderId="9" xfId="0" applyFont="1" applyFill="1" applyBorder="1" applyAlignment="1">
      <alignment vertical="center" shrinkToFit="1"/>
    </xf>
    <xf numFmtId="0" fontId="10" fillId="6" borderId="14" xfId="0" applyFont="1" applyFill="1" applyBorder="1" applyAlignment="1">
      <alignment vertical="center" shrinkToFit="1"/>
    </xf>
    <xf numFmtId="0" fontId="10" fillId="6" borderId="0" xfId="0" applyFont="1" applyFill="1" applyBorder="1" applyAlignment="1">
      <alignment horizontal="left" vertical="center" shrinkToFit="1"/>
    </xf>
    <xf numFmtId="0" fontId="10" fillId="6" borderId="26" xfId="0" applyFont="1" applyFill="1" applyBorder="1" applyAlignment="1">
      <alignment horizontal="left" vertical="center" shrinkToFit="1"/>
    </xf>
    <xf numFmtId="0" fontId="10" fillId="6" borderId="19" xfId="0" applyFont="1" applyFill="1" applyBorder="1" applyAlignment="1">
      <alignment horizontal="left" vertical="center" shrinkToFit="1"/>
    </xf>
    <xf numFmtId="0" fontId="10" fillId="6" borderId="21" xfId="0" applyFont="1" applyFill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shrinkToFit="1"/>
    </xf>
    <xf numFmtId="180" fontId="10" fillId="0" borderId="17" xfId="2" applyNumberFormat="1" applyFont="1" applyBorder="1" applyAlignment="1">
      <alignment horizontal="center" vertical="center" shrinkToFit="1"/>
    </xf>
    <xf numFmtId="180" fontId="10" fillId="0" borderId="16" xfId="2" applyNumberFormat="1" applyFont="1" applyBorder="1" applyAlignment="1">
      <alignment horizontal="center" vertical="center" shrinkToFit="1"/>
    </xf>
    <xf numFmtId="180" fontId="10" fillId="0" borderId="7" xfId="2" applyNumberFormat="1" applyFont="1" applyBorder="1" applyAlignment="1">
      <alignment horizontal="center" vertical="center" shrinkToFit="1"/>
    </xf>
    <xf numFmtId="57" fontId="10" fillId="0" borderId="9" xfId="2" applyNumberFormat="1" applyFont="1" applyBorder="1" applyAlignment="1"/>
    <xf numFmtId="0" fontId="10" fillId="6" borderId="31" xfId="2" applyFont="1" applyFill="1" applyBorder="1" applyAlignment="1">
      <alignment vertical="center"/>
    </xf>
    <xf numFmtId="0" fontId="10" fillId="6" borderId="20" xfId="2" applyFont="1" applyFill="1" applyBorder="1" applyAlignment="1">
      <alignment vertical="center"/>
    </xf>
    <xf numFmtId="0" fontId="10" fillId="6" borderId="16" xfId="2" applyFont="1" applyFill="1" applyBorder="1" applyAlignment="1">
      <alignment vertical="center"/>
    </xf>
    <xf numFmtId="0" fontId="10" fillId="6" borderId="7" xfId="2" applyFont="1" applyFill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6" borderId="13" xfId="2" applyFont="1" applyFill="1" applyBorder="1" applyAlignment="1">
      <alignment vertical="center"/>
    </xf>
    <xf numFmtId="0" fontId="10" fillId="6" borderId="12" xfId="2" applyFont="1" applyFill="1" applyBorder="1" applyAlignment="1">
      <alignment vertical="center"/>
    </xf>
    <xf numFmtId="0" fontId="10" fillId="6" borderId="31" xfId="2" applyFont="1" applyFill="1" applyBorder="1" applyAlignment="1">
      <alignment vertical="center" shrinkToFit="1"/>
    </xf>
    <xf numFmtId="0" fontId="10" fillId="6" borderId="20" xfId="2" applyFont="1" applyFill="1" applyBorder="1" applyAlignment="1">
      <alignment vertical="center" shrinkToFit="1"/>
    </xf>
    <xf numFmtId="57" fontId="10" fillId="0" borderId="34" xfId="2" applyNumberFormat="1" applyFont="1" applyBorder="1" applyAlignment="1">
      <alignment horizontal="center" vertical="center" shrinkToFit="1"/>
    </xf>
    <xf numFmtId="57" fontId="10" fillId="0" borderId="31" xfId="2" applyNumberFormat="1" applyFont="1" applyBorder="1" applyAlignment="1">
      <alignment horizontal="center" vertical="center" shrinkToFit="1"/>
    </xf>
    <xf numFmtId="57" fontId="10" fillId="0" borderId="20" xfId="2" applyNumberFormat="1" applyFont="1" applyBorder="1" applyAlignment="1">
      <alignment horizontal="center" vertical="center" shrinkToFit="1"/>
    </xf>
    <xf numFmtId="179" fontId="10" fillId="0" borderId="17" xfId="2" applyNumberFormat="1" applyFont="1" applyBorder="1" applyAlignment="1">
      <alignment horizontal="right" vertical="center" shrinkToFit="1"/>
    </xf>
    <xf numFmtId="179" fontId="10" fillId="0" borderId="16" xfId="2" applyNumberFormat="1" applyFont="1" applyBorder="1" applyAlignment="1">
      <alignment horizontal="right" vertical="center" shrinkToFit="1"/>
    </xf>
    <xf numFmtId="0" fontId="10" fillId="4" borderId="24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0" fillId="4" borderId="23" xfId="2" applyFont="1" applyFill="1" applyBorder="1" applyAlignment="1">
      <alignment horizontal="center" vertical="center"/>
    </xf>
    <xf numFmtId="0" fontId="10" fillId="6" borderId="16" xfId="2" applyFont="1" applyFill="1" applyBorder="1" applyAlignment="1">
      <alignment horizontal="left" vertical="center"/>
    </xf>
    <xf numFmtId="0" fontId="10" fillId="6" borderId="7" xfId="2" applyFont="1" applyFill="1" applyBorder="1" applyAlignment="1">
      <alignment horizontal="left" vertical="center"/>
    </xf>
    <xf numFmtId="0" fontId="10" fillId="0" borderId="34" xfId="2" applyFont="1" applyBorder="1" applyAlignment="1">
      <alignment vertical="center" shrinkToFit="1"/>
    </xf>
    <xf numFmtId="0" fontId="10" fillId="0" borderId="31" xfId="2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6A6A5A49-F555-4B4E-B141-98F38D32F4F1}"/>
  </cellStyles>
  <dxfs count="18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  <color rgb="FFFFC000"/>
      <color rgb="FFEF9107"/>
      <color rgb="FFFFE07D"/>
      <color rgb="FFCCECFF"/>
      <color rgb="FFFFA000"/>
      <color rgb="FFEDE2F6"/>
      <color rgb="FF66CCFF"/>
      <color rgb="FFFFAF00"/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6</xdr:row>
      <xdr:rowOff>0</xdr:rowOff>
    </xdr:from>
    <xdr:to>
      <xdr:col>39</xdr:col>
      <xdr:colOff>114301</xdr:colOff>
      <xdr:row>7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1BD7C9-ACCE-4907-8918-ADD7B26DCBAE}"/>
            </a:ext>
          </a:extLst>
        </xdr:cNvPr>
        <xdr:cNvSpPr txBox="1"/>
      </xdr:nvSpPr>
      <xdr:spPr>
        <a:xfrm>
          <a:off x="8105775" y="1428750"/>
          <a:ext cx="1971676" cy="4667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← 緑色のセルに施設コー ド　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を入力してください。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-j01\&#38651;&#23376;&#25991;&#26360;&#20849;&#26377;$\Users\gyokan\Desktop\R5&#24180;&#24230;&#20837;&#21147;&#29992;\&#12450;&#12463;&#12475;&#12473;&#26908;&#35342;\&#20844;&#20849;&#26045;&#35373;&#12459;&#12523;&#12486;&#65288;R5&#20837;&#2114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入力シート"/>
      <sheetName val="入力シート（稼働状況）"/>
      <sheetName val="公共施設カルテ"/>
      <sheetName val="ドロップダウンリスト等"/>
      <sheetName val="施設評価"/>
      <sheetName val="セグメント分析用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上田市 公共施設カルテ</v>
          </cell>
          <cell r="O1">
            <v>323</v>
          </cell>
        </row>
        <row r="2">
          <cell r="A2"/>
        </row>
        <row r="3">
          <cell r="A3"/>
        </row>
        <row r="4">
          <cell r="A4"/>
        </row>
        <row r="5">
          <cell r="A5"/>
        </row>
        <row r="6">
          <cell r="A6" t="str">
            <v>施設名</v>
          </cell>
        </row>
        <row r="7">
          <cell r="A7" t="str">
            <v>所在地</v>
          </cell>
        </row>
        <row r="8">
          <cell r="A8" t="str">
            <v>事業開始年度</v>
          </cell>
        </row>
        <row r="9">
          <cell r="A9" t="str">
            <v>施設運営形態</v>
          </cell>
        </row>
        <row r="10">
          <cell r="A10" t="str">
            <v>指定管理（貸付）期間</v>
          </cell>
        </row>
        <row r="11">
          <cell r="A11" t="str">
            <v>設置条例</v>
          </cell>
        </row>
        <row r="12">
          <cell r="A12" t="str">
            <v>設置目的</v>
          </cell>
        </row>
        <row r="13">
          <cell r="A13"/>
        </row>
        <row r="14">
          <cell r="A14" t="str">
            <v>施設の概要
（設置の経緯、施設の特徴など）</v>
          </cell>
        </row>
        <row r="15">
          <cell r="A15"/>
        </row>
        <row r="16">
          <cell r="A16"/>
        </row>
        <row r="17">
          <cell r="A17"/>
        </row>
        <row r="18">
          <cell r="A18"/>
        </row>
        <row r="19">
          <cell r="A19"/>
        </row>
        <row r="20">
          <cell r="A20"/>
        </row>
        <row r="21">
          <cell r="A21"/>
        </row>
        <row r="22">
          <cell r="A22"/>
        </row>
        <row r="23">
          <cell r="A23"/>
        </row>
        <row r="24">
          <cell r="A24"/>
        </row>
        <row r="25">
          <cell r="A25"/>
        </row>
        <row r="26">
          <cell r="A26" t="str">
            <v>主な利用者</v>
          </cell>
        </row>
        <row r="27">
          <cell r="A27" t="str">
            <v>利用圏域別分類</v>
          </cell>
        </row>
        <row r="28">
          <cell r="A28" t="str">
            <v>施設規模や設備の設置基準</v>
          </cell>
        </row>
        <row r="29">
          <cell r="A29" t="str">
            <v>補助事業利用の有無</v>
          </cell>
        </row>
        <row r="30">
          <cell r="A30" t="str">
            <v>起債利用の有無</v>
          </cell>
        </row>
        <row r="31">
          <cell r="A31" t="str">
            <v>施設の維持管理、運営に係る職員数（人）
 ※ 公用施設は維持管理に
　　係る職員数（人工）
 ※ 市費分職員数</v>
          </cell>
        </row>
        <row r="32">
          <cell r="A32"/>
        </row>
        <row r="33">
          <cell r="A33"/>
        </row>
        <row r="34">
          <cell r="A34"/>
        </row>
        <row r="35">
          <cell r="A35"/>
        </row>
        <row r="36">
          <cell r="A36"/>
        </row>
        <row r="37">
          <cell r="A37" t="str">
            <v>利用情報</v>
          </cell>
        </row>
        <row r="38">
          <cell r="A38"/>
        </row>
        <row r="39">
          <cell r="A39"/>
        </row>
        <row r="40">
          <cell r="A40"/>
        </row>
        <row r="41">
          <cell r="A41"/>
        </row>
        <row r="42">
          <cell r="A42" t="str">
            <v>収　　入</v>
          </cell>
        </row>
        <row r="43">
          <cell r="A43"/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49">
          <cell r="A49"/>
        </row>
        <row r="50">
          <cell r="A50"/>
        </row>
        <row r="51">
          <cell r="A51"/>
        </row>
        <row r="52">
          <cell r="A52"/>
        </row>
        <row r="53">
          <cell r="A53"/>
        </row>
        <row r="54">
          <cell r="A54" t="str">
            <v>収支等</v>
          </cell>
        </row>
        <row r="55">
          <cell r="A55"/>
        </row>
        <row r="56">
          <cell r="A56"/>
        </row>
        <row r="57">
          <cell r="A57" t="str">
            <v>減免対象者</v>
          </cell>
        </row>
        <row r="58">
          <cell r="A58"/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 t="str">
            <v>武石同和対策集会所</v>
          </cell>
        </row>
        <row r="65">
          <cell r="A65"/>
        </row>
        <row r="66">
          <cell r="A66" t="str">
            <v>過去3年の推移グラフ</v>
          </cell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 t="str">
            <v>R2年度　部屋別稼働状況　※利用申請等により占用利用する部屋のみ</v>
          </cell>
        </row>
        <row r="91">
          <cell r="A91" t="str">
            <v>名称</v>
          </cell>
        </row>
        <row r="92">
          <cell r="A92" t="str">
            <v>稼働率</v>
          </cell>
        </row>
        <row r="93">
          <cell r="A93" t="str">
            <v>名称</v>
          </cell>
        </row>
        <row r="94">
          <cell r="A94" t="str">
            <v>稼働率</v>
          </cell>
        </row>
        <row r="95">
          <cell r="A95" t="str">
            <v>名称</v>
          </cell>
        </row>
        <row r="96">
          <cell r="A96" t="str">
            <v>稼働率</v>
          </cell>
        </row>
        <row r="97">
          <cell r="A97" t="str">
            <v>名称</v>
          </cell>
        </row>
        <row r="98">
          <cell r="A98" t="str">
            <v>稼働率</v>
          </cell>
        </row>
        <row r="99">
          <cell r="A99" t="str">
            <v>名称</v>
          </cell>
        </row>
        <row r="100">
          <cell r="A100" t="str">
            <v>稼働率</v>
          </cell>
        </row>
        <row r="101">
          <cell r="A101" t="str">
            <v>名称</v>
          </cell>
        </row>
        <row r="102">
          <cell r="A102" t="str">
            <v>稼働率</v>
          </cell>
        </row>
        <row r="103">
          <cell r="A103" t="str">
            <v>名称</v>
          </cell>
        </row>
        <row r="104">
          <cell r="A104" t="str">
            <v>稼働率</v>
          </cell>
        </row>
        <row r="105">
          <cell r="A105" t="str">
            <v>名称</v>
          </cell>
        </row>
        <row r="106">
          <cell r="A106" t="str">
            <v>稼働率</v>
          </cell>
        </row>
        <row r="107">
          <cell r="A107" t="str">
            <v>名称</v>
          </cell>
        </row>
        <row r="108">
          <cell r="A108" t="str">
            <v>稼働率</v>
          </cell>
        </row>
        <row r="109">
          <cell r="A109" t="str">
            <v>名称</v>
          </cell>
        </row>
        <row r="110">
          <cell r="A110" t="str">
            <v>稼働率</v>
          </cell>
        </row>
        <row r="111">
          <cell r="A111" t="str">
            <v>名称</v>
          </cell>
        </row>
        <row r="112">
          <cell r="A112" t="str">
            <v>稼働率</v>
          </cell>
        </row>
        <row r="113">
          <cell r="A113" t="str">
            <v>名称</v>
          </cell>
        </row>
        <row r="114">
          <cell r="A114" t="str">
            <v>稼働率</v>
          </cell>
        </row>
        <row r="115">
          <cell r="A115" t="str">
            <v>名称</v>
          </cell>
        </row>
        <row r="116">
          <cell r="A116" t="str">
            <v>稼働率</v>
          </cell>
        </row>
        <row r="117">
          <cell r="A117" t="str">
            <v>名称</v>
          </cell>
        </row>
        <row r="118">
          <cell r="A118" t="str">
            <v>稼働率</v>
          </cell>
        </row>
        <row r="119">
          <cell r="A119" t="str">
            <v>名称</v>
          </cell>
        </row>
        <row r="120">
          <cell r="A120" t="str">
            <v>稼働率</v>
          </cell>
        </row>
        <row r="121">
          <cell r="A121" t="str">
            <v>名称</v>
          </cell>
        </row>
        <row r="122">
          <cell r="A122" t="str">
            <v>稼働率</v>
          </cell>
        </row>
        <row r="123">
          <cell r="A123" t="str">
            <v>名称</v>
          </cell>
        </row>
        <row r="124">
          <cell r="A124" t="str">
            <v>稼働率</v>
          </cell>
        </row>
        <row r="125">
          <cell r="A125" t="str">
            <v>名称</v>
          </cell>
        </row>
        <row r="126">
          <cell r="A126" t="str">
            <v>稼働率</v>
          </cell>
        </row>
        <row r="127">
          <cell r="A127" t="str">
            <v>名称</v>
          </cell>
        </row>
        <row r="128">
          <cell r="A128" t="str">
            <v>稼働率</v>
          </cell>
        </row>
        <row r="129">
          <cell r="A129" t="str">
            <v>名称</v>
          </cell>
        </row>
        <row r="130">
          <cell r="A130" t="str">
            <v>稼働率</v>
          </cell>
        </row>
        <row r="131">
          <cell r="A131" t="str">
            <v>名称</v>
          </cell>
        </row>
        <row r="132">
          <cell r="A132" t="str">
            <v>稼働率</v>
          </cell>
        </row>
        <row r="133">
          <cell r="A133" t="str">
            <v>名称</v>
          </cell>
        </row>
        <row r="134">
          <cell r="A134" t="str">
            <v>稼働率</v>
          </cell>
        </row>
        <row r="135">
          <cell r="A135" t="str">
            <v>名称</v>
          </cell>
        </row>
        <row r="136">
          <cell r="A136" t="str">
            <v>稼働率</v>
          </cell>
        </row>
        <row r="137">
          <cell r="A137" t="str">
            <v>名称</v>
          </cell>
        </row>
        <row r="138">
          <cell r="A138" t="str">
            <v>稼働率</v>
          </cell>
        </row>
        <row r="139">
          <cell r="A139" t="str">
            <v>名称</v>
          </cell>
        </row>
        <row r="140">
          <cell r="A140" t="str">
            <v>稼働率</v>
          </cell>
        </row>
        <row r="141">
          <cell r="A141" t="str">
            <v>名称</v>
          </cell>
        </row>
        <row r="142">
          <cell r="A142" t="str">
            <v>稼働率</v>
          </cell>
        </row>
        <row r="143">
          <cell r="A143" t="str">
            <v>名称</v>
          </cell>
        </row>
        <row r="144">
          <cell r="A144" t="str">
            <v>稼働率</v>
          </cell>
        </row>
        <row r="145">
          <cell r="A145" t="str">
            <v>名称</v>
          </cell>
        </row>
        <row r="146">
          <cell r="A146" t="str">
            <v>稼働率</v>
          </cell>
        </row>
        <row r="147">
          <cell r="A147" t="str">
            <v>名称</v>
          </cell>
        </row>
        <row r="148">
          <cell r="A148" t="str">
            <v>稼働率</v>
          </cell>
        </row>
        <row r="149">
          <cell r="A149"/>
        </row>
        <row r="150">
          <cell r="A150" t="str">
            <v>全館稼働率</v>
          </cell>
        </row>
        <row r="151">
          <cell r="A151"/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doc-j01\&#38651;&#23376;&#25991;&#26360;&#20849;&#26377;$\Users\gyokan\Desktop\R5&#24180;&#24230;&#20837;&#21147;&#29992;\&#20844;&#20849;&#26045;&#35373;&#12459;&#12523;&#12486;&#65288;&#25913;&#26696;2&#65289;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FB84-459E-4045-9BBE-3FF2A7A210DB}">
  <sheetPr>
    <tabColor theme="9" tint="0.79998168889431442"/>
  </sheetPr>
  <dimension ref="A1:BP72"/>
  <sheetViews>
    <sheetView tabSelected="1" view="pageBreakPreview" zoomScale="80" zoomScaleNormal="100" zoomScaleSheetLayoutView="8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ColWidth="9" defaultRowHeight="12"/>
  <cols>
    <col min="1" max="1" width="9.8984375" style="135" customWidth="1"/>
    <col min="2" max="2" width="32.59765625" style="1" customWidth="1"/>
    <col min="3" max="3" width="16.09765625" style="11" customWidth="1"/>
    <col min="4" max="6" width="19.3984375" style="7" customWidth="1"/>
    <col min="7" max="7" width="18" style="2" customWidth="1"/>
    <col min="8" max="8" width="25" style="2" bestFit="1" customWidth="1"/>
    <col min="9" max="9" width="17.09765625" style="2" customWidth="1"/>
    <col min="10" max="10" width="12.59765625" style="4" customWidth="1"/>
    <col min="11" max="11" width="11.09765625" style="2" customWidth="1"/>
    <col min="12" max="12" width="8.5" style="4" bestFit="1" customWidth="1"/>
    <col min="13" max="13" width="30" style="2" customWidth="1"/>
    <col min="14" max="14" width="14.5" style="4" customWidth="1"/>
    <col min="15" max="15" width="14.5" style="10" customWidth="1"/>
    <col min="16" max="16" width="14.5" style="4" customWidth="1"/>
    <col min="17" max="17" width="15.5" style="6" bestFit="1" customWidth="1"/>
    <col min="18" max="18" width="22.5" style="5" bestFit="1" customWidth="1"/>
    <col min="19" max="19" width="9" style="4" bestFit="1" customWidth="1"/>
    <col min="20" max="20" width="23.8984375" style="4" bestFit="1" customWidth="1"/>
    <col min="21" max="21" width="19.5" style="11" customWidth="1"/>
    <col min="22" max="23" width="19.5" style="4" customWidth="1"/>
    <col min="24" max="24" width="15.19921875" style="4" customWidth="1"/>
    <col min="25" max="26" width="10.09765625" style="12" customWidth="1"/>
    <col min="27" max="30" width="21.19921875" style="8" customWidth="1"/>
    <col min="31" max="31" width="12.8984375" style="4" customWidth="1"/>
    <col min="32" max="32" width="11.59765625" style="9" bestFit="1" customWidth="1"/>
    <col min="33" max="33" width="12.69921875" style="15" customWidth="1"/>
    <col min="34" max="34" width="17.09765625" style="16" bestFit="1" customWidth="1"/>
    <col min="35" max="35" width="12.8984375" style="16" bestFit="1" customWidth="1"/>
    <col min="36" max="36" width="23.8984375" style="4" bestFit="1" customWidth="1"/>
    <col min="37" max="38" width="6.19921875" style="2" customWidth="1"/>
    <col min="39" max="39" width="19.3984375" style="4" customWidth="1"/>
    <col min="40" max="52" width="12.09765625" style="4" customWidth="1"/>
    <col min="53" max="53" width="12.09765625" style="2" customWidth="1"/>
    <col min="54" max="68" width="12.09765625" style="4" customWidth="1"/>
    <col min="69" max="16384" width="9" style="2"/>
  </cols>
  <sheetData>
    <row r="1" spans="1:68" ht="20.25" customHeight="1">
      <c r="A1" s="176" t="s">
        <v>529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7" t="s">
        <v>530</v>
      </c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 t="s">
        <v>531</v>
      </c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8"/>
      <c r="BK1" s="177" t="s">
        <v>532</v>
      </c>
      <c r="BL1" s="177"/>
      <c r="BM1" s="177"/>
      <c r="BN1" s="177"/>
      <c r="BO1" s="177"/>
      <c r="BP1" s="177"/>
    </row>
    <row r="2" spans="1:68" ht="37.5" customHeight="1">
      <c r="A2" s="132" t="s">
        <v>266</v>
      </c>
      <c r="B2" s="115" t="s">
        <v>533</v>
      </c>
      <c r="C2" s="115" t="s">
        <v>503</v>
      </c>
      <c r="D2" s="116" t="s">
        <v>180</v>
      </c>
      <c r="E2" s="116" t="s">
        <v>221</v>
      </c>
      <c r="F2" s="116" t="s">
        <v>223</v>
      </c>
      <c r="G2" s="117" t="s">
        <v>173</v>
      </c>
      <c r="H2" s="117" t="s">
        <v>172</v>
      </c>
      <c r="I2" s="117" t="s">
        <v>170</v>
      </c>
      <c r="J2" s="118" t="s">
        <v>342</v>
      </c>
      <c r="K2" s="118" t="s">
        <v>343</v>
      </c>
      <c r="L2" s="117" t="s">
        <v>171</v>
      </c>
      <c r="M2" s="117" t="s">
        <v>269</v>
      </c>
      <c r="N2" s="115" t="s">
        <v>271</v>
      </c>
      <c r="O2" s="119" t="s">
        <v>274</v>
      </c>
      <c r="P2" s="115" t="s">
        <v>275</v>
      </c>
      <c r="Q2" s="118" t="s">
        <v>344</v>
      </c>
      <c r="R2" s="118" t="s">
        <v>169</v>
      </c>
      <c r="S2" s="118" t="s">
        <v>345</v>
      </c>
      <c r="T2" s="117" t="s">
        <v>168</v>
      </c>
      <c r="U2" s="115" t="s">
        <v>167</v>
      </c>
      <c r="V2" s="118" t="s">
        <v>347</v>
      </c>
      <c r="W2" s="117" t="s">
        <v>166</v>
      </c>
      <c r="X2" s="117" t="s">
        <v>284</v>
      </c>
      <c r="Y2" s="120" t="s">
        <v>306</v>
      </c>
      <c r="Z2" s="120" t="s">
        <v>305</v>
      </c>
      <c r="AA2" s="118" t="s">
        <v>332</v>
      </c>
      <c r="AB2" s="118" t="s">
        <v>333</v>
      </c>
      <c r="AC2" s="118" t="s">
        <v>334</v>
      </c>
      <c r="AD2" s="139" t="s">
        <v>335</v>
      </c>
      <c r="AE2" s="121" t="s">
        <v>354</v>
      </c>
      <c r="AF2" s="122" t="s">
        <v>352</v>
      </c>
      <c r="AG2" s="118" t="s">
        <v>355</v>
      </c>
      <c r="AH2" s="123" t="s">
        <v>356</v>
      </c>
      <c r="AI2" s="123" t="s">
        <v>504</v>
      </c>
      <c r="AJ2" s="118" t="s">
        <v>357</v>
      </c>
      <c r="AK2" s="118" t="s">
        <v>174</v>
      </c>
      <c r="AL2" s="118" t="s">
        <v>175</v>
      </c>
      <c r="AM2" s="117" t="s">
        <v>165</v>
      </c>
      <c r="AN2" s="117" t="s">
        <v>286</v>
      </c>
      <c r="AO2" s="117" t="s">
        <v>287</v>
      </c>
      <c r="AP2" s="117" t="s">
        <v>288</v>
      </c>
      <c r="AQ2" s="117" t="s">
        <v>289</v>
      </c>
      <c r="AR2" s="117" t="s">
        <v>291</v>
      </c>
      <c r="AS2" s="124" t="s">
        <v>348</v>
      </c>
      <c r="AT2" s="118" t="s">
        <v>295</v>
      </c>
      <c r="AU2" s="118" t="s">
        <v>296</v>
      </c>
      <c r="AV2" s="118" t="s">
        <v>297</v>
      </c>
      <c r="AW2" s="117" t="s">
        <v>298</v>
      </c>
      <c r="AX2" s="118" t="s">
        <v>299</v>
      </c>
      <c r="AY2" s="118" t="s">
        <v>300</v>
      </c>
      <c r="AZ2" s="118" t="s">
        <v>301</v>
      </c>
      <c r="BA2" s="118" t="s">
        <v>164</v>
      </c>
      <c r="BB2" s="118" t="s">
        <v>502</v>
      </c>
      <c r="BC2" s="125" t="s">
        <v>346</v>
      </c>
      <c r="BD2" s="118" t="s">
        <v>176</v>
      </c>
      <c r="BE2" s="118" t="s">
        <v>177</v>
      </c>
      <c r="BF2" s="118" t="s">
        <v>302</v>
      </c>
      <c r="BG2" s="117" t="s">
        <v>303</v>
      </c>
      <c r="BH2" s="118" t="s">
        <v>178</v>
      </c>
      <c r="BI2" s="118" t="s">
        <v>304</v>
      </c>
      <c r="BJ2" s="152" t="s">
        <v>294</v>
      </c>
      <c r="BK2" s="121" t="s">
        <v>293</v>
      </c>
      <c r="BL2" s="118" t="s">
        <v>163</v>
      </c>
      <c r="BM2" s="118" t="s">
        <v>349</v>
      </c>
      <c r="BN2" s="118" t="s">
        <v>350</v>
      </c>
      <c r="BO2" s="117" t="s">
        <v>162</v>
      </c>
      <c r="BP2" s="124" t="s">
        <v>351</v>
      </c>
    </row>
    <row r="3" spans="1:68" s="3" customFormat="1" ht="30" customHeight="1">
      <c r="A3" s="133">
        <v>10001</v>
      </c>
      <c r="B3" s="76" t="s">
        <v>161</v>
      </c>
      <c r="C3" s="140">
        <v>45017</v>
      </c>
      <c r="D3" s="77" t="s">
        <v>31</v>
      </c>
      <c r="E3" s="77" t="s">
        <v>31</v>
      </c>
      <c r="F3" s="77" t="s">
        <v>224</v>
      </c>
      <c r="G3" s="76" t="s">
        <v>157</v>
      </c>
      <c r="H3" s="78" t="s">
        <v>160</v>
      </c>
      <c r="I3" s="78" t="s">
        <v>268</v>
      </c>
      <c r="J3" s="79" t="s">
        <v>159</v>
      </c>
      <c r="K3" s="78"/>
      <c r="L3" s="80" t="s">
        <v>62</v>
      </c>
      <c r="M3" s="81" t="s">
        <v>158</v>
      </c>
      <c r="N3" s="82" t="s">
        <v>273</v>
      </c>
      <c r="O3" s="83"/>
      <c r="P3" s="82"/>
      <c r="Q3" s="82" t="s">
        <v>276</v>
      </c>
      <c r="R3" s="81"/>
      <c r="S3" s="79" t="s">
        <v>6</v>
      </c>
      <c r="T3" s="79" t="s">
        <v>27</v>
      </c>
      <c r="U3" s="84" t="s">
        <v>280</v>
      </c>
      <c r="V3" s="79" t="s">
        <v>44</v>
      </c>
      <c r="W3" s="79" t="s">
        <v>80</v>
      </c>
      <c r="X3" s="79" t="s">
        <v>285</v>
      </c>
      <c r="Y3" s="85" t="s">
        <v>312</v>
      </c>
      <c r="Z3" s="85" t="s">
        <v>308</v>
      </c>
      <c r="AA3" s="90"/>
      <c r="AB3" s="90" t="s">
        <v>339</v>
      </c>
      <c r="AC3" s="149"/>
      <c r="AD3" s="106"/>
      <c r="AE3" s="109" t="s">
        <v>358</v>
      </c>
      <c r="AF3" s="87">
        <v>15144</v>
      </c>
      <c r="AG3" s="92">
        <v>2700</v>
      </c>
      <c r="AH3" s="88">
        <v>39570</v>
      </c>
      <c r="AI3" s="142">
        <f t="shared" ref="AI3:AI5" si="0">IF(AH3="","",DATEDIF(AH3,C3,"Y"))</f>
        <v>14</v>
      </c>
      <c r="AJ3" s="79" t="s">
        <v>359</v>
      </c>
      <c r="AK3" s="78">
        <v>2</v>
      </c>
      <c r="AL3" s="78">
        <v>1</v>
      </c>
      <c r="AM3" s="80" t="s">
        <v>13</v>
      </c>
      <c r="AN3" s="79" t="s">
        <v>2</v>
      </c>
      <c r="AO3" s="79" t="s">
        <v>290</v>
      </c>
      <c r="AP3" s="79" t="s">
        <v>2</v>
      </c>
      <c r="AQ3" s="79" t="s">
        <v>290</v>
      </c>
      <c r="AR3" s="79" t="s">
        <v>290</v>
      </c>
      <c r="AS3" s="113" t="s">
        <v>5</v>
      </c>
      <c r="AT3" s="79" t="s">
        <v>2</v>
      </c>
      <c r="AU3" s="79" t="s">
        <v>2</v>
      </c>
      <c r="AV3" s="79" t="s">
        <v>2</v>
      </c>
      <c r="AW3" s="79" t="s">
        <v>2</v>
      </c>
      <c r="AX3" s="79" t="s">
        <v>2</v>
      </c>
      <c r="AY3" s="79" t="s">
        <v>1</v>
      </c>
      <c r="AZ3" s="79" t="s">
        <v>1</v>
      </c>
      <c r="BA3" s="78">
        <v>96</v>
      </c>
      <c r="BB3" s="79">
        <v>3</v>
      </c>
      <c r="BC3" s="111" t="s">
        <v>12</v>
      </c>
      <c r="BD3" s="79" t="s">
        <v>537</v>
      </c>
      <c r="BE3" s="79" t="s">
        <v>537</v>
      </c>
      <c r="BF3" s="79" t="s">
        <v>2</v>
      </c>
      <c r="BG3" s="79" t="s">
        <v>2</v>
      </c>
      <c r="BH3" s="79" t="s">
        <v>2</v>
      </c>
      <c r="BI3" s="79" t="s">
        <v>2</v>
      </c>
      <c r="BJ3" s="153" t="s">
        <v>2</v>
      </c>
      <c r="BK3" s="109" t="s">
        <v>11</v>
      </c>
      <c r="BL3" s="79" t="s">
        <v>0</v>
      </c>
      <c r="BM3" s="79" t="s">
        <v>0</v>
      </c>
      <c r="BN3" s="79" t="s">
        <v>0</v>
      </c>
      <c r="BO3" s="79" t="s">
        <v>11</v>
      </c>
      <c r="BP3" s="113" t="s">
        <v>0</v>
      </c>
    </row>
    <row r="4" spans="1:68" s="3" customFormat="1" ht="30" customHeight="1">
      <c r="A4" s="133">
        <v>10002</v>
      </c>
      <c r="B4" s="76" t="s">
        <v>79</v>
      </c>
      <c r="C4" s="141">
        <v>45017</v>
      </c>
      <c r="D4" s="77" t="s">
        <v>31</v>
      </c>
      <c r="E4" s="77" t="s">
        <v>31</v>
      </c>
      <c r="F4" s="77" t="s">
        <v>224</v>
      </c>
      <c r="G4" s="76" t="s">
        <v>75</v>
      </c>
      <c r="H4" s="78" t="s">
        <v>78</v>
      </c>
      <c r="I4" s="78" t="s">
        <v>268</v>
      </c>
      <c r="J4" s="79" t="s">
        <v>50</v>
      </c>
      <c r="K4" s="78"/>
      <c r="L4" s="80" t="s">
        <v>60</v>
      </c>
      <c r="M4" s="81" t="s">
        <v>77</v>
      </c>
      <c r="N4" s="82" t="s">
        <v>273</v>
      </c>
      <c r="O4" s="83"/>
      <c r="P4" s="82"/>
      <c r="Q4" s="82" t="s">
        <v>276</v>
      </c>
      <c r="R4" s="81" t="s">
        <v>536</v>
      </c>
      <c r="S4" s="79" t="s">
        <v>6</v>
      </c>
      <c r="T4" s="79" t="s">
        <v>43</v>
      </c>
      <c r="U4" s="84" t="s">
        <v>5</v>
      </c>
      <c r="V4" s="79" t="s">
        <v>21</v>
      </c>
      <c r="W4" s="79" t="s">
        <v>80</v>
      </c>
      <c r="X4" s="79" t="s">
        <v>282</v>
      </c>
      <c r="Y4" s="91" t="s">
        <v>315</v>
      </c>
      <c r="Z4" s="91" t="s">
        <v>316</v>
      </c>
      <c r="AA4" s="86"/>
      <c r="AB4" s="86" t="s">
        <v>340</v>
      </c>
      <c r="AC4" s="149"/>
      <c r="AD4" s="105"/>
      <c r="AE4" s="109" t="s">
        <v>360</v>
      </c>
      <c r="AF4" s="87">
        <v>15817</v>
      </c>
      <c r="AG4" s="92">
        <v>2142</v>
      </c>
      <c r="AH4" s="88">
        <v>35508</v>
      </c>
      <c r="AI4" s="142">
        <f t="shared" si="0"/>
        <v>26</v>
      </c>
      <c r="AJ4" s="79" t="s">
        <v>363</v>
      </c>
      <c r="AK4" s="78">
        <v>1</v>
      </c>
      <c r="AL4" s="78">
        <v>0</v>
      </c>
      <c r="AM4" s="80" t="s">
        <v>13</v>
      </c>
      <c r="AN4" s="79" t="s">
        <v>2</v>
      </c>
      <c r="AO4" s="79" t="s">
        <v>2</v>
      </c>
      <c r="AP4" s="79" t="s">
        <v>2</v>
      </c>
      <c r="AQ4" s="79" t="s">
        <v>1</v>
      </c>
      <c r="AR4" s="79" t="s">
        <v>290</v>
      </c>
      <c r="AS4" s="113" t="s">
        <v>36</v>
      </c>
      <c r="AT4" s="79" t="s">
        <v>18</v>
      </c>
      <c r="AU4" s="79" t="s">
        <v>2</v>
      </c>
      <c r="AV4" s="79" t="s">
        <v>2</v>
      </c>
      <c r="AW4" s="79" t="s">
        <v>2</v>
      </c>
      <c r="AX4" s="79" t="s">
        <v>18</v>
      </c>
      <c r="AY4" s="79" t="s">
        <v>2</v>
      </c>
      <c r="AZ4" s="79" t="s">
        <v>2</v>
      </c>
      <c r="BA4" s="78">
        <v>100</v>
      </c>
      <c r="BB4" s="79">
        <v>6</v>
      </c>
      <c r="BC4" s="111" t="s">
        <v>12</v>
      </c>
      <c r="BD4" s="79" t="s">
        <v>538</v>
      </c>
      <c r="BE4" s="79" t="s">
        <v>538</v>
      </c>
      <c r="BF4" s="79" t="s">
        <v>2</v>
      </c>
      <c r="BG4" s="79" t="s">
        <v>2</v>
      </c>
      <c r="BH4" s="79" t="s">
        <v>2</v>
      </c>
      <c r="BI4" s="79" t="s">
        <v>521</v>
      </c>
      <c r="BJ4" s="153" t="s">
        <v>2</v>
      </c>
      <c r="BK4" s="109" t="s">
        <v>0</v>
      </c>
      <c r="BL4" s="79" t="s">
        <v>0</v>
      </c>
      <c r="BM4" s="79" t="s">
        <v>0</v>
      </c>
      <c r="BN4" s="79" t="s">
        <v>0</v>
      </c>
      <c r="BO4" s="79" t="s">
        <v>0</v>
      </c>
      <c r="BP4" s="113" t="s">
        <v>0</v>
      </c>
    </row>
    <row r="5" spans="1:68" s="3" customFormat="1" ht="30" customHeight="1">
      <c r="A5" s="133">
        <v>10003</v>
      </c>
      <c r="B5" s="76" t="s">
        <v>181</v>
      </c>
      <c r="C5" s="141">
        <v>45017</v>
      </c>
      <c r="D5" s="77" t="s">
        <v>31</v>
      </c>
      <c r="E5" s="77" t="s">
        <v>31</v>
      </c>
      <c r="F5" s="77" t="s">
        <v>224</v>
      </c>
      <c r="G5" s="76" t="s">
        <v>51</v>
      </c>
      <c r="H5" s="78" t="s">
        <v>55</v>
      </c>
      <c r="I5" s="78" t="s">
        <v>268</v>
      </c>
      <c r="J5" s="79" t="s">
        <v>54</v>
      </c>
      <c r="K5" s="78"/>
      <c r="L5" s="80" t="s">
        <v>14</v>
      </c>
      <c r="M5" s="81" t="s">
        <v>53</v>
      </c>
      <c r="N5" s="82" t="s">
        <v>273</v>
      </c>
      <c r="O5" s="83"/>
      <c r="P5" s="82"/>
      <c r="Q5" s="82" t="s">
        <v>0</v>
      </c>
      <c r="R5" s="81"/>
      <c r="S5" s="79" t="s">
        <v>6</v>
      </c>
      <c r="T5" s="79" t="s">
        <v>27</v>
      </c>
      <c r="U5" s="84" t="s">
        <v>0</v>
      </c>
      <c r="V5" s="79" t="s">
        <v>44</v>
      </c>
      <c r="W5" s="79" t="s">
        <v>80</v>
      </c>
      <c r="X5" s="79" t="s">
        <v>282</v>
      </c>
      <c r="Y5" s="85" t="s">
        <v>307</v>
      </c>
      <c r="Z5" s="91" t="s">
        <v>309</v>
      </c>
      <c r="AA5" s="86"/>
      <c r="AB5" s="86"/>
      <c r="AC5" s="149"/>
      <c r="AD5" s="105" t="s">
        <v>29</v>
      </c>
      <c r="AE5" s="109" t="s">
        <v>358</v>
      </c>
      <c r="AF5" s="87">
        <v>373</v>
      </c>
      <c r="AG5" s="92">
        <v>210</v>
      </c>
      <c r="AH5" s="88">
        <v>36556</v>
      </c>
      <c r="AI5" s="142">
        <f t="shared" si="0"/>
        <v>23</v>
      </c>
      <c r="AJ5" s="79" t="s">
        <v>359</v>
      </c>
      <c r="AK5" s="78">
        <v>1</v>
      </c>
      <c r="AL5" s="78">
        <v>1</v>
      </c>
      <c r="AM5" s="80" t="s">
        <v>13</v>
      </c>
      <c r="AN5" s="79" t="s">
        <v>2</v>
      </c>
      <c r="AO5" s="79" t="s">
        <v>290</v>
      </c>
      <c r="AP5" s="79" t="s">
        <v>2</v>
      </c>
      <c r="AQ5" s="79" t="s">
        <v>290</v>
      </c>
      <c r="AR5" s="79" t="s">
        <v>290</v>
      </c>
      <c r="AS5" s="113" t="s">
        <v>5</v>
      </c>
      <c r="AT5" s="79" t="s">
        <v>1</v>
      </c>
      <c r="AU5" s="79" t="s">
        <v>1</v>
      </c>
      <c r="AV5" s="79" t="s">
        <v>1</v>
      </c>
      <c r="AW5" s="79" t="s">
        <v>1</v>
      </c>
      <c r="AX5" s="79" t="s">
        <v>1</v>
      </c>
      <c r="AY5" s="79" t="s">
        <v>290</v>
      </c>
      <c r="AZ5" s="79" t="s">
        <v>290</v>
      </c>
      <c r="BA5" s="78">
        <v>20</v>
      </c>
      <c r="BB5" s="79">
        <v>1</v>
      </c>
      <c r="BC5" s="111" t="s">
        <v>12</v>
      </c>
      <c r="BD5" s="79" t="s">
        <v>538</v>
      </c>
      <c r="BE5" s="79" t="s">
        <v>538</v>
      </c>
      <c r="BF5" s="79" t="s">
        <v>2</v>
      </c>
      <c r="BG5" s="79" t="s">
        <v>2</v>
      </c>
      <c r="BH5" s="79" t="s">
        <v>2</v>
      </c>
      <c r="BI5" s="79" t="s">
        <v>521</v>
      </c>
      <c r="BJ5" s="153" t="s">
        <v>2</v>
      </c>
      <c r="BK5" s="109" t="s">
        <v>0</v>
      </c>
      <c r="BL5" s="79" t="s">
        <v>0</v>
      </c>
      <c r="BM5" s="79" t="s">
        <v>0</v>
      </c>
      <c r="BN5" s="79" t="s">
        <v>0</v>
      </c>
      <c r="BO5" s="79" t="s">
        <v>11</v>
      </c>
      <c r="BP5" s="113" t="s">
        <v>0</v>
      </c>
    </row>
    <row r="6" spans="1:68" s="3" customFormat="1" ht="30" customHeight="1">
      <c r="A6" s="133">
        <v>10006</v>
      </c>
      <c r="B6" s="76" t="s">
        <v>222</v>
      </c>
      <c r="C6" s="140">
        <v>45017</v>
      </c>
      <c r="D6" s="77" t="s">
        <v>31</v>
      </c>
      <c r="E6" s="77" t="s">
        <v>31</v>
      </c>
      <c r="F6" s="77" t="s">
        <v>224</v>
      </c>
      <c r="G6" s="76" t="s">
        <v>42</v>
      </c>
      <c r="H6" s="78" t="s">
        <v>41</v>
      </c>
      <c r="I6" s="78" t="s">
        <v>268</v>
      </c>
      <c r="J6" s="79" t="s">
        <v>39</v>
      </c>
      <c r="K6" s="78"/>
      <c r="L6" s="80" t="s">
        <v>40</v>
      </c>
      <c r="M6" s="81" t="s">
        <v>38</v>
      </c>
      <c r="N6" s="82" t="s">
        <v>273</v>
      </c>
      <c r="O6" s="83"/>
      <c r="P6" s="82"/>
      <c r="Q6" s="82" t="s">
        <v>0</v>
      </c>
      <c r="R6" s="81"/>
      <c r="S6" s="79" t="s">
        <v>6</v>
      </c>
      <c r="T6" s="79" t="s">
        <v>19</v>
      </c>
      <c r="U6" s="84" t="s">
        <v>0</v>
      </c>
      <c r="V6" s="79" t="s">
        <v>523</v>
      </c>
      <c r="W6" s="79" t="s">
        <v>524</v>
      </c>
      <c r="X6" s="79" t="s">
        <v>282</v>
      </c>
      <c r="Y6" s="85" t="s">
        <v>311</v>
      </c>
      <c r="Z6" s="85" t="s">
        <v>317</v>
      </c>
      <c r="AA6" s="86" t="s">
        <v>37</v>
      </c>
      <c r="AB6" s="86"/>
      <c r="AC6" s="149"/>
      <c r="AD6" s="105"/>
      <c r="AE6" s="109" t="s">
        <v>358</v>
      </c>
      <c r="AF6" s="87">
        <v>2861</v>
      </c>
      <c r="AG6" s="92">
        <v>2861</v>
      </c>
      <c r="AH6" s="88">
        <v>34060</v>
      </c>
      <c r="AI6" s="142">
        <f t="shared" ref="AI6:AI41" si="1">IF(AH6="","",DATEDIF(AH6,C6,"Y"))</f>
        <v>30</v>
      </c>
      <c r="AJ6" s="79" t="s">
        <v>361</v>
      </c>
      <c r="AK6" s="78">
        <v>1</v>
      </c>
      <c r="AL6" s="78">
        <v>0</v>
      </c>
      <c r="AM6" s="80" t="s">
        <v>13</v>
      </c>
      <c r="AN6" s="79" t="s">
        <v>2</v>
      </c>
      <c r="AO6" s="79" t="s">
        <v>290</v>
      </c>
      <c r="AP6" s="79" t="s">
        <v>2</v>
      </c>
      <c r="AQ6" s="79" t="s">
        <v>290</v>
      </c>
      <c r="AR6" s="79" t="s">
        <v>290</v>
      </c>
      <c r="AS6" s="113" t="s">
        <v>16</v>
      </c>
      <c r="AT6" s="79" t="s">
        <v>1</v>
      </c>
      <c r="AU6" s="79" t="s">
        <v>1</v>
      </c>
      <c r="AV6" s="79" t="s">
        <v>2</v>
      </c>
      <c r="AW6" s="79" t="s">
        <v>2</v>
      </c>
      <c r="AX6" s="79" t="s">
        <v>1</v>
      </c>
      <c r="AY6" s="79" t="s">
        <v>290</v>
      </c>
      <c r="AZ6" s="79" t="s">
        <v>290</v>
      </c>
      <c r="BA6" s="78">
        <v>87</v>
      </c>
      <c r="BB6" s="79">
        <v>4</v>
      </c>
      <c r="BC6" s="111" t="s">
        <v>12</v>
      </c>
      <c r="BD6" s="79" t="s">
        <v>538</v>
      </c>
      <c r="BE6" s="79" t="s">
        <v>538</v>
      </c>
      <c r="BF6" s="79" t="s">
        <v>2</v>
      </c>
      <c r="BG6" s="79" t="s">
        <v>2</v>
      </c>
      <c r="BH6" s="79" t="s">
        <v>2</v>
      </c>
      <c r="BI6" s="79" t="s">
        <v>521</v>
      </c>
      <c r="BJ6" s="153" t="s">
        <v>2</v>
      </c>
      <c r="BK6" s="109" t="s">
        <v>285</v>
      </c>
      <c r="BL6" s="79" t="s">
        <v>0</v>
      </c>
      <c r="BM6" s="79" t="s">
        <v>0</v>
      </c>
      <c r="BN6" s="79" t="s">
        <v>0</v>
      </c>
      <c r="BO6" s="79" t="s">
        <v>11</v>
      </c>
      <c r="BP6" s="113" t="s">
        <v>0</v>
      </c>
    </row>
    <row r="7" spans="1:68" s="3" customFormat="1" ht="30" customHeight="1">
      <c r="A7" s="133">
        <v>10007</v>
      </c>
      <c r="B7" s="76" t="s">
        <v>34</v>
      </c>
      <c r="C7" s="141">
        <v>45017</v>
      </c>
      <c r="D7" s="77" t="s">
        <v>31</v>
      </c>
      <c r="E7" s="77" t="s">
        <v>31</v>
      </c>
      <c r="F7" s="77" t="s">
        <v>224</v>
      </c>
      <c r="G7" s="76" t="s">
        <v>28</v>
      </c>
      <c r="H7" s="78" t="s">
        <v>33</v>
      </c>
      <c r="I7" s="78" t="s">
        <v>268</v>
      </c>
      <c r="J7" s="79" t="s">
        <v>73</v>
      </c>
      <c r="K7" s="78"/>
      <c r="L7" s="80" t="s">
        <v>25</v>
      </c>
      <c r="M7" s="81" t="s">
        <v>32</v>
      </c>
      <c r="N7" s="82" t="s">
        <v>273</v>
      </c>
      <c r="O7" s="83"/>
      <c r="P7" s="82"/>
      <c r="Q7" s="82" t="s">
        <v>0</v>
      </c>
      <c r="R7" s="81"/>
      <c r="S7" s="79" t="s">
        <v>6</v>
      </c>
      <c r="T7" s="79" t="s">
        <v>27</v>
      </c>
      <c r="U7" s="84" t="s">
        <v>5</v>
      </c>
      <c r="V7" s="82" t="s">
        <v>30</v>
      </c>
      <c r="W7" s="79" t="s">
        <v>5</v>
      </c>
      <c r="X7" s="79" t="s">
        <v>282</v>
      </c>
      <c r="Y7" s="91" t="s">
        <v>312</v>
      </c>
      <c r="Z7" s="91" t="s">
        <v>313</v>
      </c>
      <c r="AA7" s="90" t="s">
        <v>336</v>
      </c>
      <c r="AB7" s="90"/>
      <c r="AC7" s="149"/>
      <c r="AD7" s="106"/>
      <c r="AE7" s="109" t="s">
        <v>358</v>
      </c>
      <c r="AF7" s="87">
        <v>1337.58</v>
      </c>
      <c r="AG7" s="92">
        <v>1337.58</v>
      </c>
      <c r="AH7" s="88">
        <v>36276</v>
      </c>
      <c r="AI7" s="142">
        <f t="shared" si="1"/>
        <v>23</v>
      </c>
      <c r="AJ7" s="79" t="s">
        <v>361</v>
      </c>
      <c r="AK7" s="78">
        <v>1</v>
      </c>
      <c r="AL7" s="78">
        <v>1</v>
      </c>
      <c r="AM7" s="80" t="s">
        <v>13</v>
      </c>
      <c r="AN7" s="79" t="s">
        <v>521</v>
      </c>
      <c r="AO7" s="79" t="s">
        <v>521</v>
      </c>
      <c r="AP7" s="79" t="s">
        <v>2</v>
      </c>
      <c r="AQ7" s="79" t="s">
        <v>521</v>
      </c>
      <c r="AR7" s="79" t="s">
        <v>521</v>
      </c>
      <c r="AS7" s="113" t="s">
        <v>36</v>
      </c>
      <c r="AT7" s="79" t="s">
        <v>2</v>
      </c>
      <c r="AU7" s="79" t="s">
        <v>2</v>
      </c>
      <c r="AV7" s="79" t="s">
        <v>2</v>
      </c>
      <c r="AW7" s="79" t="s">
        <v>2</v>
      </c>
      <c r="AX7" s="79" t="s">
        <v>1</v>
      </c>
      <c r="AY7" s="79" t="s">
        <v>1</v>
      </c>
      <c r="AZ7" s="79" t="s">
        <v>1</v>
      </c>
      <c r="BA7" s="81">
        <v>80</v>
      </c>
      <c r="BB7" s="79">
        <v>2</v>
      </c>
      <c r="BC7" s="111" t="s">
        <v>12</v>
      </c>
      <c r="BD7" s="79" t="s">
        <v>18</v>
      </c>
      <c r="BE7" s="79" t="s">
        <v>18</v>
      </c>
      <c r="BF7" s="79" t="s">
        <v>290</v>
      </c>
      <c r="BG7" s="79" t="s">
        <v>521</v>
      </c>
      <c r="BH7" s="79" t="s">
        <v>521</v>
      </c>
      <c r="BI7" s="79" t="s">
        <v>290</v>
      </c>
      <c r="BJ7" s="153" t="s">
        <v>521</v>
      </c>
      <c r="BK7" s="109" t="s">
        <v>285</v>
      </c>
      <c r="BL7" s="79" t="s">
        <v>0</v>
      </c>
      <c r="BM7" s="79" t="s">
        <v>0</v>
      </c>
      <c r="BN7" s="79" t="s">
        <v>0</v>
      </c>
      <c r="BO7" s="79" t="s">
        <v>11</v>
      </c>
      <c r="BP7" s="113" t="s">
        <v>0</v>
      </c>
    </row>
    <row r="8" spans="1:68" s="3" customFormat="1" ht="30" customHeight="1">
      <c r="A8" s="133">
        <v>14001</v>
      </c>
      <c r="B8" s="76" t="s">
        <v>182</v>
      </c>
      <c r="C8" s="140">
        <v>45017</v>
      </c>
      <c r="D8" s="77" t="s">
        <v>218</v>
      </c>
      <c r="E8" s="77" t="s">
        <v>225</v>
      </c>
      <c r="F8" s="77" t="s">
        <v>226</v>
      </c>
      <c r="G8" s="76" t="s">
        <v>228</v>
      </c>
      <c r="H8" s="78" t="s">
        <v>229</v>
      </c>
      <c r="I8" s="78" t="s">
        <v>267</v>
      </c>
      <c r="J8" s="79" t="s">
        <v>462</v>
      </c>
      <c r="K8" s="78"/>
      <c r="L8" s="80" t="s">
        <v>70</v>
      </c>
      <c r="M8" s="81" t="s">
        <v>270</v>
      </c>
      <c r="N8" s="82" t="s">
        <v>273</v>
      </c>
      <c r="O8" s="83"/>
      <c r="P8" s="82"/>
      <c r="Q8" s="82" t="s">
        <v>276</v>
      </c>
      <c r="R8" s="81" t="s">
        <v>89</v>
      </c>
      <c r="S8" s="79" t="s">
        <v>63</v>
      </c>
      <c r="T8" s="79" t="s">
        <v>57</v>
      </c>
      <c r="U8" s="84" t="s">
        <v>278</v>
      </c>
      <c r="V8" s="79" t="s">
        <v>5</v>
      </c>
      <c r="W8" s="79" t="s">
        <v>80</v>
      </c>
      <c r="X8" s="79" t="s">
        <v>282</v>
      </c>
      <c r="Y8" s="85" t="s">
        <v>4</v>
      </c>
      <c r="Z8" s="85" t="s">
        <v>4</v>
      </c>
      <c r="AA8" s="86"/>
      <c r="AB8" s="86"/>
      <c r="AC8" s="149"/>
      <c r="AD8" s="105"/>
      <c r="AE8" s="109" t="s">
        <v>461</v>
      </c>
      <c r="AF8" s="87">
        <v>18995</v>
      </c>
      <c r="AG8" s="92">
        <v>6321</v>
      </c>
      <c r="AH8" s="88">
        <v>22920</v>
      </c>
      <c r="AI8" s="142">
        <f t="shared" si="1"/>
        <v>60</v>
      </c>
      <c r="AJ8" s="79" t="s">
        <v>364</v>
      </c>
      <c r="AK8" s="78">
        <v>3</v>
      </c>
      <c r="AL8" s="78">
        <v>0</v>
      </c>
      <c r="AM8" s="80" t="s">
        <v>8</v>
      </c>
      <c r="AN8" s="79" t="s">
        <v>2</v>
      </c>
      <c r="AO8" s="79" t="s">
        <v>2</v>
      </c>
      <c r="AP8" s="79" t="s">
        <v>2</v>
      </c>
      <c r="AQ8" s="79" t="s">
        <v>1</v>
      </c>
      <c r="AR8" s="79" t="s">
        <v>1</v>
      </c>
      <c r="AS8" s="113" t="s">
        <v>492</v>
      </c>
      <c r="AT8" s="79" t="s">
        <v>1</v>
      </c>
      <c r="AU8" s="79" t="s">
        <v>1</v>
      </c>
      <c r="AV8" s="79" t="s">
        <v>2</v>
      </c>
      <c r="AW8" s="79" t="s">
        <v>1</v>
      </c>
      <c r="AX8" s="79" t="s">
        <v>2</v>
      </c>
      <c r="AY8" s="79" t="s">
        <v>1</v>
      </c>
      <c r="AZ8" s="79" t="s">
        <v>1</v>
      </c>
      <c r="BA8" s="78"/>
      <c r="BB8" s="79">
        <v>1</v>
      </c>
      <c r="BC8" s="111" t="s">
        <v>11</v>
      </c>
      <c r="BD8" s="79" t="s">
        <v>2</v>
      </c>
      <c r="BE8" s="79" t="s">
        <v>1</v>
      </c>
      <c r="BF8" s="79" t="s">
        <v>2</v>
      </c>
      <c r="BG8" s="79" t="s">
        <v>2</v>
      </c>
      <c r="BH8" s="79" t="s">
        <v>1</v>
      </c>
      <c r="BI8" s="79" t="s">
        <v>1</v>
      </c>
      <c r="BJ8" s="153" t="s">
        <v>521</v>
      </c>
      <c r="BK8" s="109" t="s">
        <v>0</v>
      </c>
      <c r="BL8" s="79" t="s">
        <v>11</v>
      </c>
      <c r="BM8" s="79" t="s">
        <v>11</v>
      </c>
      <c r="BN8" s="79" t="s">
        <v>0</v>
      </c>
      <c r="BO8" s="79" t="s">
        <v>0</v>
      </c>
      <c r="BP8" s="113" t="s">
        <v>0</v>
      </c>
    </row>
    <row r="9" spans="1:68" s="3" customFormat="1" ht="30" customHeight="1">
      <c r="A9" s="133">
        <v>14002</v>
      </c>
      <c r="B9" s="76" t="s">
        <v>183</v>
      </c>
      <c r="C9" s="141">
        <v>45017</v>
      </c>
      <c r="D9" s="77" t="s">
        <v>218</v>
      </c>
      <c r="E9" s="77" t="s">
        <v>225</v>
      </c>
      <c r="F9" s="77" t="s">
        <v>226</v>
      </c>
      <c r="G9" s="76" t="s">
        <v>228</v>
      </c>
      <c r="H9" s="78" t="s">
        <v>230</v>
      </c>
      <c r="I9" s="78" t="s">
        <v>267</v>
      </c>
      <c r="J9" s="79" t="s">
        <v>463</v>
      </c>
      <c r="K9" s="78"/>
      <c r="L9" s="80" t="s">
        <v>70</v>
      </c>
      <c r="M9" s="81" t="s">
        <v>270</v>
      </c>
      <c r="N9" s="82" t="s">
        <v>273</v>
      </c>
      <c r="O9" s="83"/>
      <c r="P9" s="82"/>
      <c r="Q9" s="82" t="s">
        <v>276</v>
      </c>
      <c r="R9" s="81" t="s">
        <v>89</v>
      </c>
      <c r="S9" s="79" t="s">
        <v>63</v>
      </c>
      <c r="T9" s="79" t="s">
        <v>485</v>
      </c>
      <c r="U9" s="84" t="s">
        <v>278</v>
      </c>
      <c r="V9" s="79" t="s">
        <v>5</v>
      </c>
      <c r="W9" s="79" t="s">
        <v>5</v>
      </c>
      <c r="X9" s="79" t="s">
        <v>282</v>
      </c>
      <c r="Y9" s="85" t="s">
        <v>4</v>
      </c>
      <c r="Z9" s="85" t="s">
        <v>4</v>
      </c>
      <c r="AA9" s="86"/>
      <c r="AB9" s="86"/>
      <c r="AC9" s="149"/>
      <c r="AD9" s="105"/>
      <c r="AE9" s="109" t="s">
        <v>461</v>
      </c>
      <c r="AF9" s="87">
        <v>18623</v>
      </c>
      <c r="AG9" s="92">
        <v>7378</v>
      </c>
      <c r="AH9" s="88">
        <v>25903</v>
      </c>
      <c r="AI9" s="142">
        <f t="shared" si="1"/>
        <v>52</v>
      </c>
      <c r="AJ9" s="79" t="s">
        <v>364</v>
      </c>
      <c r="AK9" s="78">
        <v>3</v>
      </c>
      <c r="AL9" s="78">
        <v>0</v>
      </c>
      <c r="AM9" s="80" t="s">
        <v>8</v>
      </c>
      <c r="AN9" s="79" t="s">
        <v>2</v>
      </c>
      <c r="AO9" s="79" t="s">
        <v>2</v>
      </c>
      <c r="AP9" s="79" t="s">
        <v>2</v>
      </c>
      <c r="AQ9" s="79" t="s">
        <v>1</v>
      </c>
      <c r="AR9" s="79" t="s">
        <v>1</v>
      </c>
      <c r="AS9" s="113" t="s">
        <v>492</v>
      </c>
      <c r="AT9" s="79" t="s">
        <v>1</v>
      </c>
      <c r="AU9" s="79" t="s">
        <v>1</v>
      </c>
      <c r="AV9" s="79" t="s">
        <v>2</v>
      </c>
      <c r="AW9" s="79" t="s">
        <v>1</v>
      </c>
      <c r="AX9" s="79" t="s">
        <v>1</v>
      </c>
      <c r="AY9" s="79" t="s">
        <v>1</v>
      </c>
      <c r="AZ9" s="79" t="s">
        <v>1</v>
      </c>
      <c r="BA9" s="78"/>
      <c r="BB9" s="79">
        <v>0</v>
      </c>
      <c r="BC9" s="111" t="s">
        <v>0</v>
      </c>
      <c r="BD9" s="79" t="s">
        <v>2</v>
      </c>
      <c r="BE9" s="79" t="s">
        <v>1</v>
      </c>
      <c r="BF9" s="79" t="s">
        <v>2</v>
      </c>
      <c r="BG9" s="79" t="s">
        <v>1</v>
      </c>
      <c r="BH9" s="79" t="s">
        <v>1</v>
      </c>
      <c r="BI9" s="79" t="s">
        <v>1</v>
      </c>
      <c r="BJ9" s="153" t="s">
        <v>521</v>
      </c>
      <c r="BK9" s="109" t="s">
        <v>11</v>
      </c>
      <c r="BL9" s="79" t="s">
        <v>11</v>
      </c>
      <c r="BM9" s="79" t="s">
        <v>0</v>
      </c>
      <c r="BN9" s="79" t="s">
        <v>0</v>
      </c>
      <c r="BO9" s="79" t="s">
        <v>0</v>
      </c>
      <c r="BP9" s="113" t="s">
        <v>0</v>
      </c>
    </row>
    <row r="10" spans="1:68" s="3" customFormat="1" ht="30" customHeight="1">
      <c r="A10" s="133">
        <v>14003</v>
      </c>
      <c r="B10" s="76" t="s">
        <v>184</v>
      </c>
      <c r="C10" s="140">
        <v>45017</v>
      </c>
      <c r="D10" s="77" t="s">
        <v>218</v>
      </c>
      <c r="E10" s="77" t="s">
        <v>225</v>
      </c>
      <c r="F10" s="77" t="s">
        <v>226</v>
      </c>
      <c r="G10" s="76" t="s">
        <v>228</v>
      </c>
      <c r="H10" s="78" t="s">
        <v>231</v>
      </c>
      <c r="I10" s="78" t="s">
        <v>267</v>
      </c>
      <c r="J10" s="79" t="s">
        <v>464</v>
      </c>
      <c r="K10" s="78"/>
      <c r="L10" s="80" t="s">
        <v>69</v>
      </c>
      <c r="M10" s="81" t="s">
        <v>270</v>
      </c>
      <c r="N10" s="82" t="s">
        <v>273</v>
      </c>
      <c r="O10" s="83"/>
      <c r="P10" s="82"/>
      <c r="Q10" s="82" t="s">
        <v>276</v>
      </c>
      <c r="R10" s="81" t="s">
        <v>89</v>
      </c>
      <c r="S10" s="79" t="s">
        <v>63</v>
      </c>
      <c r="T10" s="79" t="s">
        <v>534</v>
      </c>
      <c r="U10" s="84" t="s">
        <v>278</v>
      </c>
      <c r="V10" s="79" t="s">
        <v>5</v>
      </c>
      <c r="W10" s="79" t="s">
        <v>80</v>
      </c>
      <c r="X10" s="79" t="s">
        <v>282</v>
      </c>
      <c r="Y10" s="85" t="s">
        <v>4</v>
      </c>
      <c r="Z10" s="85" t="s">
        <v>4</v>
      </c>
      <c r="AA10" s="86"/>
      <c r="AB10" s="86"/>
      <c r="AC10" s="149"/>
      <c r="AD10" s="105"/>
      <c r="AE10" s="109" t="s">
        <v>461</v>
      </c>
      <c r="AF10" s="87">
        <v>20615</v>
      </c>
      <c r="AG10" s="92">
        <v>6807</v>
      </c>
      <c r="AH10" s="88">
        <v>24898</v>
      </c>
      <c r="AI10" s="142">
        <f t="shared" si="1"/>
        <v>55</v>
      </c>
      <c r="AJ10" s="79" t="s">
        <v>491</v>
      </c>
      <c r="AK10" s="78">
        <v>2</v>
      </c>
      <c r="AL10" s="78">
        <v>0</v>
      </c>
      <c r="AM10" s="80" t="s">
        <v>8</v>
      </c>
      <c r="AN10" s="79" t="s">
        <v>2</v>
      </c>
      <c r="AO10" s="79" t="s">
        <v>2</v>
      </c>
      <c r="AP10" s="79" t="s">
        <v>2</v>
      </c>
      <c r="AQ10" s="79" t="s">
        <v>1</v>
      </c>
      <c r="AR10" s="79" t="s">
        <v>1</v>
      </c>
      <c r="AS10" s="113" t="s">
        <v>492</v>
      </c>
      <c r="AT10" s="79" t="s">
        <v>1</v>
      </c>
      <c r="AU10" s="79" t="s">
        <v>1</v>
      </c>
      <c r="AV10" s="79" t="s">
        <v>2</v>
      </c>
      <c r="AW10" s="79" t="s">
        <v>1</v>
      </c>
      <c r="AX10" s="79" t="s">
        <v>2</v>
      </c>
      <c r="AY10" s="79" t="s">
        <v>1</v>
      </c>
      <c r="AZ10" s="79" t="s">
        <v>1</v>
      </c>
      <c r="BA10" s="78"/>
      <c r="BB10" s="79">
        <v>0</v>
      </c>
      <c r="BC10" s="111" t="s">
        <v>0</v>
      </c>
      <c r="BD10" s="79" t="s">
        <v>2</v>
      </c>
      <c r="BE10" s="79" t="s">
        <v>1</v>
      </c>
      <c r="BF10" s="79" t="s">
        <v>2</v>
      </c>
      <c r="BG10" s="79" t="s">
        <v>2</v>
      </c>
      <c r="BH10" s="79" t="s">
        <v>1</v>
      </c>
      <c r="BI10" s="79" t="s">
        <v>1</v>
      </c>
      <c r="BJ10" s="153" t="s">
        <v>521</v>
      </c>
      <c r="BK10" s="109" t="s">
        <v>11</v>
      </c>
      <c r="BL10" s="79" t="s">
        <v>11</v>
      </c>
      <c r="BM10" s="79" t="s">
        <v>0</v>
      </c>
      <c r="BN10" s="79" t="s">
        <v>0</v>
      </c>
      <c r="BO10" s="79" t="s">
        <v>0</v>
      </c>
      <c r="BP10" s="113" t="s">
        <v>0</v>
      </c>
    </row>
    <row r="11" spans="1:68" s="3" customFormat="1" ht="30" customHeight="1">
      <c r="A11" s="133">
        <v>14004</v>
      </c>
      <c r="B11" s="76" t="s">
        <v>185</v>
      </c>
      <c r="C11" s="141">
        <v>45017</v>
      </c>
      <c r="D11" s="77" t="s">
        <v>218</v>
      </c>
      <c r="E11" s="77" t="s">
        <v>225</v>
      </c>
      <c r="F11" s="77" t="s">
        <v>226</v>
      </c>
      <c r="G11" s="76" t="s">
        <v>228</v>
      </c>
      <c r="H11" s="78" t="s">
        <v>232</v>
      </c>
      <c r="I11" s="78" t="s">
        <v>267</v>
      </c>
      <c r="J11" s="79" t="s">
        <v>465</v>
      </c>
      <c r="K11" s="78"/>
      <c r="L11" s="80" t="s">
        <v>70</v>
      </c>
      <c r="M11" s="81" t="s">
        <v>270</v>
      </c>
      <c r="N11" s="82" t="s">
        <v>273</v>
      </c>
      <c r="O11" s="83"/>
      <c r="P11" s="82"/>
      <c r="Q11" s="82" t="s">
        <v>276</v>
      </c>
      <c r="R11" s="81" t="s">
        <v>89</v>
      </c>
      <c r="S11" s="79" t="s">
        <v>63</v>
      </c>
      <c r="T11" s="79" t="s">
        <v>86</v>
      </c>
      <c r="U11" s="84" t="s">
        <v>278</v>
      </c>
      <c r="V11" s="79" t="s">
        <v>5</v>
      </c>
      <c r="W11" s="79" t="s">
        <v>80</v>
      </c>
      <c r="X11" s="79" t="s">
        <v>285</v>
      </c>
      <c r="Y11" s="85" t="s">
        <v>4</v>
      </c>
      <c r="Z11" s="85" t="s">
        <v>4</v>
      </c>
      <c r="AA11" s="86"/>
      <c r="AB11" s="86"/>
      <c r="AC11" s="149"/>
      <c r="AD11" s="105"/>
      <c r="AE11" s="109" t="s">
        <v>461</v>
      </c>
      <c r="AF11" s="87">
        <v>34978</v>
      </c>
      <c r="AG11" s="92">
        <v>7524</v>
      </c>
      <c r="AH11" s="88">
        <v>26359</v>
      </c>
      <c r="AI11" s="142">
        <f t="shared" si="1"/>
        <v>51</v>
      </c>
      <c r="AJ11" s="79" t="s">
        <v>364</v>
      </c>
      <c r="AK11" s="78">
        <v>2</v>
      </c>
      <c r="AL11" s="78">
        <v>0</v>
      </c>
      <c r="AM11" s="80" t="s">
        <v>8</v>
      </c>
      <c r="AN11" s="79" t="s">
        <v>2</v>
      </c>
      <c r="AO11" s="79" t="s">
        <v>2</v>
      </c>
      <c r="AP11" s="79" t="s">
        <v>2</v>
      </c>
      <c r="AQ11" s="79" t="s">
        <v>1</v>
      </c>
      <c r="AR11" s="79" t="s">
        <v>1</v>
      </c>
      <c r="AS11" s="113" t="s">
        <v>492</v>
      </c>
      <c r="AT11" s="79" t="s">
        <v>1</v>
      </c>
      <c r="AU11" s="79" t="s">
        <v>1</v>
      </c>
      <c r="AV11" s="79" t="s">
        <v>2</v>
      </c>
      <c r="AW11" s="79" t="s">
        <v>1</v>
      </c>
      <c r="AX11" s="79" t="s">
        <v>1</v>
      </c>
      <c r="AY11" s="79" t="s">
        <v>1</v>
      </c>
      <c r="AZ11" s="79" t="s">
        <v>1</v>
      </c>
      <c r="BA11" s="78"/>
      <c r="BB11" s="79">
        <v>0</v>
      </c>
      <c r="BC11" s="111" t="s">
        <v>0</v>
      </c>
      <c r="BD11" s="79" t="s">
        <v>2</v>
      </c>
      <c r="BE11" s="79" t="s">
        <v>1</v>
      </c>
      <c r="BF11" s="79" t="s">
        <v>2</v>
      </c>
      <c r="BG11" s="79" t="s">
        <v>1</v>
      </c>
      <c r="BH11" s="79" t="s">
        <v>1</v>
      </c>
      <c r="BI11" s="79" t="s">
        <v>1</v>
      </c>
      <c r="BJ11" s="153" t="s">
        <v>521</v>
      </c>
      <c r="BK11" s="109" t="s">
        <v>11</v>
      </c>
      <c r="BL11" s="79" t="s">
        <v>11</v>
      </c>
      <c r="BM11" s="79" t="s">
        <v>0</v>
      </c>
      <c r="BN11" s="79" t="s">
        <v>0</v>
      </c>
      <c r="BO11" s="79" t="s">
        <v>0</v>
      </c>
      <c r="BP11" s="113" t="s">
        <v>0</v>
      </c>
    </row>
    <row r="12" spans="1:68" s="3" customFormat="1" ht="30" customHeight="1">
      <c r="A12" s="133">
        <v>14005</v>
      </c>
      <c r="B12" s="76" t="s">
        <v>186</v>
      </c>
      <c r="C12" s="140">
        <v>45017</v>
      </c>
      <c r="D12" s="77" t="s">
        <v>218</v>
      </c>
      <c r="E12" s="77" t="s">
        <v>225</v>
      </c>
      <c r="F12" s="77" t="s">
        <v>226</v>
      </c>
      <c r="G12" s="76" t="s">
        <v>228</v>
      </c>
      <c r="H12" s="78" t="s">
        <v>233</v>
      </c>
      <c r="I12" s="78" t="s">
        <v>267</v>
      </c>
      <c r="J12" s="79" t="s">
        <v>466</v>
      </c>
      <c r="K12" s="78"/>
      <c r="L12" s="80" t="s">
        <v>264</v>
      </c>
      <c r="M12" s="81" t="s">
        <v>270</v>
      </c>
      <c r="N12" s="82" t="s">
        <v>273</v>
      </c>
      <c r="O12" s="83"/>
      <c r="P12" s="82"/>
      <c r="Q12" s="82" t="s">
        <v>276</v>
      </c>
      <c r="R12" s="81" t="s">
        <v>89</v>
      </c>
      <c r="S12" s="79" t="s">
        <v>63</v>
      </c>
      <c r="T12" s="79" t="s">
        <v>66</v>
      </c>
      <c r="U12" s="84" t="s">
        <v>278</v>
      </c>
      <c r="V12" s="79" t="s">
        <v>5</v>
      </c>
      <c r="W12" s="79" t="s">
        <v>283</v>
      </c>
      <c r="X12" s="79" t="s">
        <v>282</v>
      </c>
      <c r="Y12" s="85" t="s">
        <v>4</v>
      </c>
      <c r="Z12" s="85" t="s">
        <v>4</v>
      </c>
      <c r="AA12" s="86"/>
      <c r="AB12" s="86"/>
      <c r="AC12" s="149"/>
      <c r="AD12" s="105"/>
      <c r="AE12" s="109" t="s">
        <v>461</v>
      </c>
      <c r="AF12" s="87">
        <v>19985</v>
      </c>
      <c r="AG12" s="92">
        <v>7198</v>
      </c>
      <c r="AH12" s="88">
        <v>37653</v>
      </c>
      <c r="AI12" s="142">
        <f t="shared" si="1"/>
        <v>20</v>
      </c>
      <c r="AJ12" s="79" t="s">
        <v>364</v>
      </c>
      <c r="AK12" s="78">
        <v>2</v>
      </c>
      <c r="AL12" s="78">
        <v>0</v>
      </c>
      <c r="AM12" s="80" t="s">
        <v>8</v>
      </c>
      <c r="AN12" s="79" t="s">
        <v>2</v>
      </c>
      <c r="AO12" s="79" t="s">
        <v>2</v>
      </c>
      <c r="AP12" s="79" t="s">
        <v>2</v>
      </c>
      <c r="AQ12" s="79" t="s">
        <v>1</v>
      </c>
      <c r="AR12" s="79" t="s">
        <v>1</v>
      </c>
      <c r="AS12" s="113" t="s">
        <v>492</v>
      </c>
      <c r="AT12" s="79" t="s">
        <v>1</v>
      </c>
      <c r="AU12" s="79" t="s">
        <v>1</v>
      </c>
      <c r="AV12" s="79" t="s">
        <v>2</v>
      </c>
      <c r="AW12" s="79" t="s">
        <v>1</v>
      </c>
      <c r="AX12" s="79" t="s">
        <v>1</v>
      </c>
      <c r="AY12" s="79" t="s">
        <v>1</v>
      </c>
      <c r="AZ12" s="79" t="s">
        <v>1</v>
      </c>
      <c r="BA12" s="78"/>
      <c r="BB12" s="79">
        <v>0</v>
      </c>
      <c r="BC12" s="111" t="s">
        <v>11</v>
      </c>
      <c r="BD12" s="79" t="s">
        <v>2</v>
      </c>
      <c r="BE12" s="79" t="s">
        <v>1</v>
      </c>
      <c r="BF12" s="79" t="s">
        <v>2</v>
      </c>
      <c r="BG12" s="79" t="s">
        <v>2</v>
      </c>
      <c r="BH12" s="79" t="s">
        <v>1</v>
      </c>
      <c r="BI12" s="79" t="s">
        <v>1</v>
      </c>
      <c r="BJ12" s="153" t="s">
        <v>521</v>
      </c>
      <c r="BK12" s="109" t="s">
        <v>11</v>
      </c>
      <c r="BL12" s="79" t="s">
        <v>11</v>
      </c>
      <c r="BM12" s="79" t="s">
        <v>11</v>
      </c>
      <c r="BN12" s="79" t="s">
        <v>0</v>
      </c>
      <c r="BO12" s="79" t="s">
        <v>0</v>
      </c>
      <c r="BP12" s="113" t="s">
        <v>0</v>
      </c>
    </row>
    <row r="13" spans="1:68" s="3" customFormat="1" ht="30" customHeight="1">
      <c r="A13" s="133">
        <v>14006</v>
      </c>
      <c r="B13" s="76" t="s">
        <v>187</v>
      </c>
      <c r="C13" s="141">
        <v>45017</v>
      </c>
      <c r="D13" s="77" t="s">
        <v>218</v>
      </c>
      <c r="E13" s="77" t="s">
        <v>225</v>
      </c>
      <c r="F13" s="77" t="s">
        <v>226</v>
      </c>
      <c r="G13" s="76" t="s">
        <v>228</v>
      </c>
      <c r="H13" s="78" t="s">
        <v>234</v>
      </c>
      <c r="I13" s="78" t="s">
        <v>267</v>
      </c>
      <c r="J13" s="79" t="s">
        <v>467</v>
      </c>
      <c r="K13" s="78"/>
      <c r="L13" s="80" t="s">
        <v>69</v>
      </c>
      <c r="M13" s="81" t="s">
        <v>270</v>
      </c>
      <c r="N13" s="82" t="s">
        <v>273</v>
      </c>
      <c r="O13" s="83"/>
      <c r="P13" s="82"/>
      <c r="Q13" s="82" t="s">
        <v>276</v>
      </c>
      <c r="R13" s="81" t="s">
        <v>89</v>
      </c>
      <c r="S13" s="79" t="s">
        <v>63</v>
      </c>
      <c r="T13" s="79" t="s">
        <v>27</v>
      </c>
      <c r="U13" s="84" t="s">
        <v>278</v>
      </c>
      <c r="V13" s="79" t="s">
        <v>5</v>
      </c>
      <c r="W13" s="79" t="s">
        <v>56</v>
      </c>
      <c r="X13" s="79" t="s">
        <v>282</v>
      </c>
      <c r="Y13" s="85" t="s">
        <v>4</v>
      </c>
      <c r="Z13" s="85" t="s">
        <v>4</v>
      </c>
      <c r="AA13" s="86"/>
      <c r="AB13" s="86"/>
      <c r="AC13" s="149"/>
      <c r="AD13" s="105"/>
      <c r="AE13" s="109" t="s">
        <v>461</v>
      </c>
      <c r="AF13" s="87">
        <v>20687</v>
      </c>
      <c r="AG13" s="92">
        <v>5076</v>
      </c>
      <c r="AH13" s="88">
        <v>26999</v>
      </c>
      <c r="AI13" s="142">
        <f t="shared" si="1"/>
        <v>49</v>
      </c>
      <c r="AJ13" s="79" t="s">
        <v>364</v>
      </c>
      <c r="AK13" s="78">
        <v>2</v>
      </c>
      <c r="AL13" s="78">
        <v>0</v>
      </c>
      <c r="AM13" s="80" t="s">
        <v>8</v>
      </c>
      <c r="AN13" s="79" t="s">
        <v>2</v>
      </c>
      <c r="AO13" s="79" t="s">
        <v>2</v>
      </c>
      <c r="AP13" s="79" t="s">
        <v>2</v>
      </c>
      <c r="AQ13" s="79" t="s">
        <v>1</v>
      </c>
      <c r="AR13" s="79" t="s">
        <v>1</v>
      </c>
      <c r="AS13" s="113" t="s">
        <v>16</v>
      </c>
      <c r="AT13" s="79" t="s">
        <v>1</v>
      </c>
      <c r="AU13" s="79" t="s">
        <v>1</v>
      </c>
      <c r="AV13" s="79" t="s">
        <v>2</v>
      </c>
      <c r="AW13" s="79" t="s">
        <v>1</v>
      </c>
      <c r="AX13" s="79" t="s">
        <v>1</v>
      </c>
      <c r="AY13" s="79" t="s">
        <v>1</v>
      </c>
      <c r="AZ13" s="79" t="s">
        <v>1</v>
      </c>
      <c r="BA13" s="78"/>
      <c r="BB13" s="79">
        <v>0</v>
      </c>
      <c r="BC13" s="111" t="s">
        <v>0</v>
      </c>
      <c r="BD13" s="79" t="s">
        <v>2</v>
      </c>
      <c r="BE13" s="79" t="s">
        <v>1</v>
      </c>
      <c r="BF13" s="79" t="s">
        <v>2</v>
      </c>
      <c r="BG13" s="79" t="s">
        <v>2</v>
      </c>
      <c r="BH13" s="79" t="s">
        <v>1</v>
      </c>
      <c r="BI13" s="79" t="s">
        <v>1</v>
      </c>
      <c r="BJ13" s="153" t="s">
        <v>521</v>
      </c>
      <c r="BK13" s="109" t="s">
        <v>11</v>
      </c>
      <c r="BL13" s="79" t="s">
        <v>11</v>
      </c>
      <c r="BM13" s="79" t="s">
        <v>0</v>
      </c>
      <c r="BN13" s="79" t="s">
        <v>0</v>
      </c>
      <c r="BO13" s="79" t="s">
        <v>0</v>
      </c>
      <c r="BP13" s="113" t="s">
        <v>0</v>
      </c>
    </row>
    <row r="14" spans="1:68" s="3" customFormat="1" ht="30" customHeight="1">
      <c r="A14" s="133">
        <v>14007</v>
      </c>
      <c r="B14" s="76" t="s">
        <v>188</v>
      </c>
      <c r="C14" s="140">
        <v>45017</v>
      </c>
      <c r="D14" s="77" t="s">
        <v>218</v>
      </c>
      <c r="E14" s="77" t="s">
        <v>225</v>
      </c>
      <c r="F14" s="77" t="s">
        <v>226</v>
      </c>
      <c r="G14" s="76" t="s">
        <v>228</v>
      </c>
      <c r="H14" s="78" t="s">
        <v>235</v>
      </c>
      <c r="I14" s="78" t="s">
        <v>267</v>
      </c>
      <c r="J14" s="79" t="s">
        <v>468</v>
      </c>
      <c r="K14" s="78"/>
      <c r="L14" s="80" t="s">
        <v>264</v>
      </c>
      <c r="M14" s="81" t="s">
        <v>270</v>
      </c>
      <c r="N14" s="82" t="s">
        <v>273</v>
      </c>
      <c r="O14" s="83"/>
      <c r="P14" s="82"/>
      <c r="Q14" s="82" t="s">
        <v>276</v>
      </c>
      <c r="R14" s="81" t="s">
        <v>89</v>
      </c>
      <c r="S14" s="79" t="s">
        <v>63</v>
      </c>
      <c r="T14" s="79" t="s">
        <v>27</v>
      </c>
      <c r="U14" s="84" t="s">
        <v>278</v>
      </c>
      <c r="V14" s="79" t="s">
        <v>5</v>
      </c>
      <c r="W14" s="79" t="s">
        <v>5</v>
      </c>
      <c r="X14" s="79" t="s">
        <v>282</v>
      </c>
      <c r="Y14" s="85" t="s">
        <v>4</v>
      </c>
      <c r="Z14" s="85" t="s">
        <v>4</v>
      </c>
      <c r="AA14" s="86"/>
      <c r="AB14" s="86"/>
      <c r="AC14" s="149"/>
      <c r="AD14" s="105"/>
      <c r="AE14" s="109" t="s">
        <v>461</v>
      </c>
      <c r="AF14" s="87">
        <v>32572</v>
      </c>
      <c r="AG14" s="92">
        <v>7991</v>
      </c>
      <c r="AH14" s="88">
        <v>25173</v>
      </c>
      <c r="AI14" s="142">
        <f t="shared" si="1"/>
        <v>54</v>
      </c>
      <c r="AJ14" s="79" t="s">
        <v>364</v>
      </c>
      <c r="AK14" s="78">
        <v>3</v>
      </c>
      <c r="AL14" s="78">
        <v>0</v>
      </c>
      <c r="AM14" s="80" t="s">
        <v>8</v>
      </c>
      <c r="AN14" s="79" t="s">
        <v>2</v>
      </c>
      <c r="AO14" s="79" t="s">
        <v>2</v>
      </c>
      <c r="AP14" s="79" t="s">
        <v>2</v>
      </c>
      <c r="AQ14" s="79" t="s">
        <v>1</v>
      </c>
      <c r="AR14" s="79" t="s">
        <v>1</v>
      </c>
      <c r="AS14" s="113" t="s">
        <v>492</v>
      </c>
      <c r="AT14" s="79" t="s">
        <v>1</v>
      </c>
      <c r="AU14" s="79" t="s">
        <v>1</v>
      </c>
      <c r="AV14" s="79" t="s">
        <v>2</v>
      </c>
      <c r="AW14" s="79" t="s">
        <v>2</v>
      </c>
      <c r="AX14" s="79" t="s">
        <v>2</v>
      </c>
      <c r="AY14" s="79" t="s">
        <v>1</v>
      </c>
      <c r="AZ14" s="79" t="s">
        <v>1</v>
      </c>
      <c r="BA14" s="78"/>
      <c r="BB14" s="79">
        <v>0</v>
      </c>
      <c r="BC14" s="111" t="s">
        <v>11</v>
      </c>
      <c r="BD14" s="79" t="s">
        <v>2</v>
      </c>
      <c r="BE14" s="79" t="s">
        <v>1</v>
      </c>
      <c r="BF14" s="79" t="s">
        <v>2</v>
      </c>
      <c r="BG14" s="79" t="s">
        <v>2</v>
      </c>
      <c r="BH14" s="79" t="s">
        <v>1</v>
      </c>
      <c r="BI14" s="79" t="s">
        <v>1</v>
      </c>
      <c r="BJ14" s="153" t="s">
        <v>521</v>
      </c>
      <c r="BK14" s="109" t="s">
        <v>11</v>
      </c>
      <c r="BL14" s="79" t="s">
        <v>11</v>
      </c>
      <c r="BM14" s="79" t="s">
        <v>0</v>
      </c>
      <c r="BN14" s="79" t="s">
        <v>0</v>
      </c>
      <c r="BO14" s="79" t="s">
        <v>0</v>
      </c>
      <c r="BP14" s="113" t="s">
        <v>0</v>
      </c>
    </row>
    <row r="15" spans="1:68" s="3" customFormat="1" ht="30" customHeight="1">
      <c r="A15" s="133">
        <v>14008</v>
      </c>
      <c r="B15" s="76" t="s">
        <v>189</v>
      </c>
      <c r="C15" s="141">
        <v>45017</v>
      </c>
      <c r="D15" s="77" t="s">
        <v>218</v>
      </c>
      <c r="E15" s="77" t="s">
        <v>225</v>
      </c>
      <c r="F15" s="77" t="s">
        <v>226</v>
      </c>
      <c r="G15" s="76" t="s">
        <v>228</v>
      </c>
      <c r="H15" s="78" t="s">
        <v>236</v>
      </c>
      <c r="I15" s="78" t="s">
        <v>267</v>
      </c>
      <c r="J15" s="79" t="s">
        <v>468</v>
      </c>
      <c r="K15" s="78"/>
      <c r="L15" s="80" t="s">
        <v>70</v>
      </c>
      <c r="M15" s="81" t="s">
        <v>270</v>
      </c>
      <c r="N15" s="82" t="s">
        <v>273</v>
      </c>
      <c r="O15" s="83"/>
      <c r="P15" s="82"/>
      <c r="Q15" s="82" t="s">
        <v>276</v>
      </c>
      <c r="R15" s="81" t="s">
        <v>89</v>
      </c>
      <c r="S15" s="79" t="s">
        <v>63</v>
      </c>
      <c r="T15" s="79" t="s">
        <v>27</v>
      </c>
      <c r="U15" s="84" t="s">
        <v>278</v>
      </c>
      <c r="V15" s="79" t="s">
        <v>5</v>
      </c>
      <c r="W15" s="79" t="s">
        <v>56</v>
      </c>
      <c r="X15" s="79" t="s">
        <v>282</v>
      </c>
      <c r="Y15" s="85" t="s">
        <v>4</v>
      </c>
      <c r="Z15" s="85" t="s">
        <v>4</v>
      </c>
      <c r="AA15" s="86"/>
      <c r="AB15" s="86"/>
      <c r="AC15" s="149"/>
      <c r="AD15" s="105"/>
      <c r="AE15" s="109" t="s">
        <v>461</v>
      </c>
      <c r="AF15" s="87">
        <v>19886</v>
      </c>
      <c r="AG15" s="92">
        <v>7175</v>
      </c>
      <c r="AH15" s="88">
        <v>26359</v>
      </c>
      <c r="AI15" s="142">
        <f t="shared" si="1"/>
        <v>51</v>
      </c>
      <c r="AJ15" s="79" t="s">
        <v>364</v>
      </c>
      <c r="AK15" s="78">
        <v>3</v>
      </c>
      <c r="AL15" s="78">
        <v>0</v>
      </c>
      <c r="AM15" s="80" t="s">
        <v>8</v>
      </c>
      <c r="AN15" s="79" t="s">
        <v>2</v>
      </c>
      <c r="AO15" s="79" t="s">
        <v>2</v>
      </c>
      <c r="AP15" s="79" t="s">
        <v>2</v>
      </c>
      <c r="AQ15" s="79" t="s">
        <v>1</v>
      </c>
      <c r="AR15" s="79" t="s">
        <v>1</v>
      </c>
      <c r="AS15" s="113" t="s">
        <v>492</v>
      </c>
      <c r="AT15" s="79" t="s">
        <v>1</v>
      </c>
      <c r="AU15" s="79" t="s">
        <v>1</v>
      </c>
      <c r="AV15" s="79" t="s">
        <v>2</v>
      </c>
      <c r="AW15" s="79" t="s">
        <v>2</v>
      </c>
      <c r="AX15" s="79" t="s">
        <v>1</v>
      </c>
      <c r="AY15" s="79" t="s">
        <v>1</v>
      </c>
      <c r="AZ15" s="79" t="s">
        <v>1</v>
      </c>
      <c r="BA15" s="78"/>
      <c r="BB15" s="79">
        <v>1</v>
      </c>
      <c r="BC15" s="111" t="s">
        <v>0</v>
      </c>
      <c r="BD15" s="79" t="s">
        <v>2</v>
      </c>
      <c r="BE15" s="79" t="s">
        <v>1</v>
      </c>
      <c r="BF15" s="79" t="s">
        <v>2</v>
      </c>
      <c r="BG15" s="79" t="s">
        <v>2</v>
      </c>
      <c r="BH15" s="79" t="s">
        <v>1</v>
      </c>
      <c r="BI15" s="79" t="s">
        <v>1</v>
      </c>
      <c r="BJ15" s="153" t="s">
        <v>521</v>
      </c>
      <c r="BK15" s="109" t="s">
        <v>11</v>
      </c>
      <c r="BL15" s="79" t="s">
        <v>11</v>
      </c>
      <c r="BM15" s="79" t="s">
        <v>0</v>
      </c>
      <c r="BN15" s="79" t="s">
        <v>0</v>
      </c>
      <c r="BO15" s="79" t="s">
        <v>0</v>
      </c>
      <c r="BP15" s="113" t="s">
        <v>0</v>
      </c>
    </row>
    <row r="16" spans="1:68" s="3" customFormat="1" ht="30" customHeight="1">
      <c r="A16" s="133">
        <v>14009</v>
      </c>
      <c r="B16" s="76" t="s">
        <v>190</v>
      </c>
      <c r="C16" s="140">
        <v>45017</v>
      </c>
      <c r="D16" s="77" t="s">
        <v>218</v>
      </c>
      <c r="E16" s="77" t="s">
        <v>225</v>
      </c>
      <c r="F16" s="77" t="s">
        <v>226</v>
      </c>
      <c r="G16" s="76" t="s">
        <v>228</v>
      </c>
      <c r="H16" s="78" t="s">
        <v>237</v>
      </c>
      <c r="I16" s="78" t="s">
        <v>267</v>
      </c>
      <c r="J16" s="79" t="s">
        <v>469</v>
      </c>
      <c r="K16" s="78"/>
      <c r="L16" s="80" t="s">
        <v>179</v>
      </c>
      <c r="M16" s="81" t="s">
        <v>270</v>
      </c>
      <c r="N16" s="82" t="s">
        <v>273</v>
      </c>
      <c r="O16" s="83"/>
      <c r="P16" s="82"/>
      <c r="Q16" s="82" t="s">
        <v>276</v>
      </c>
      <c r="R16" s="81" t="s">
        <v>89</v>
      </c>
      <c r="S16" s="79" t="s">
        <v>63</v>
      </c>
      <c r="T16" s="79" t="s">
        <v>27</v>
      </c>
      <c r="U16" s="84" t="s">
        <v>278</v>
      </c>
      <c r="V16" s="79" t="s">
        <v>5</v>
      </c>
      <c r="W16" s="79" t="s">
        <v>5</v>
      </c>
      <c r="X16" s="79" t="s">
        <v>282</v>
      </c>
      <c r="Y16" s="85" t="s">
        <v>4</v>
      </c>
      <c r="Z16" s="85" t="s">
        <v>4</v>
      </c>
      <c r="AA16" s="86"/>
      <c r="AB16" s="86"/>
      <c r="AC16" s="149"/>
      <c r="AD16" s="105"/>
      <c r="AE16" s="109" t="s">
        <v>461</v>
      </c>
      <c r="AF16" s="87">
        <v>32970</v>
      </c>
      <c r="AG16" s="92">
        <v>8364</v>
      </c>
      <c r="AH16" s="88">
        <v>25173</v>
      </c>
      <c r="AI16" s="142">
        <f t="shared" si="1"/>
        <v>54</v>
      </c>
      <c r="AJ16" s="79" t="s">
        <v>364</v>
      </c>
      <c r="AK16" s="78">
        <v>3</v>
      </c>
      <c r="AL16" s="78">
        <v>0</v>
      </c>
      <c r="AM16" s="80" t="s">
        <v>8</v>
      </c>
      <c r="AN16" s="79" t="s">
        <v>2</v>
      </c>
      <c r="AO16" s="79" t="s">
        <v>2</v>
      </c>
      <c r="AP16" s="79" t="s">
        <v>2</v>
      </c>
      <c r="AQ16" s="79" t="s">
        <v>1</v>
      </c>
      <c r="AR16" s="79" t="s">
        <v>1</v>
      </c>
      <c r="AS16" s="113" t="s">
        <v>16</v>
      </c>
      <c r="AT16" s="79" t="s">
        <v>1</v>
      </c>
      <c r="AU16" s="79" t="s">
        <v>1</v>
      </c>
      <c r="AV16" s="79" t="s">
        <v>2</v>
      </c>
      <c r="AW16" s="79" t="s">
        <v>2</v>
      </c>
      <c r="AX16" s="79" t="s">
        <v>1</v>
      </c>
      <c r="AY16" s="79" t="s">
        <v>1</v>
      </c>
      <c r="AZ16" s="79" t="s">
        <v>1</v>
      </c>
      <c r="BA16" s="78"/>
      <c r="BB16" s="79">
        <v>0</v>
      </c>
      <c r="BC16" s="111" t="s">
        <v>11</v>
      </c>
      <c r="BD16" s="79" t="s">
        <v>2</v>
      </c>
      <c r="BE16" s="79" t="s">
        <v>1</v>
      </c>
      <c r="BF16" s="79" t="s">
        <v>2</v>
      </c>
      <c r="BG16" s="79" t="s">
        <v>2</v>
      </c>
      <c r="BH16" s="79" t="s">
        <v>1</v>
      </c>
      <c r="BI16" s="79" t="s">
        <v>1</v>
      </c>
      <c r="BJ16" s="153" t="s">
        <v>521</v>
      </c>
      <c r="BK16" s="109" t="s">
        <v>11</v>
      </c>
      <c r="BL16" s="79" t="s">
        <v>11</v>
      </c>
      <c r="BM16" s="79" t="s">
        <v>0</v>
      </c>
      <c r="BN16" s="79" t="s">
        <v>0</v>
      </c>
      <c r="BO16" s="79" t="s">
        <v>0</v>
      </c>
      <c r="BP16" s="113" t="s">
        <v>0</v>
      </c>
    </row>
    <row r="17" spans="1:68" s="3" customFormat="1" ht="30" customHeight="1">
      <c r="A17" s="133">
        <v>14010</v>
      </c>
      <c r="B17" s="76" t="s">
        <v>191</v>
      </c>
      <c r="C17" s="141">
        <v>45017</v>
      </c>
      <c r="D17" s="77" t="s">
        <v>218</v>
      </c>
      <c r="E17" s="77" t="s">
        <v>225</v>
      </c>
      <c r="F17" s="77" t="s">
        <v>226</v>
      </c>
      <c r="G17" s="76" t="s">
        <v>228</v>
      </c>
      <c r="H17" s="78" t="s">
        <v>238</v>
      </c>
      <c r="I17" s="78" t="s">
        <v>267</v>
      </c>
      <c r="J17" s="79" t="s">
        <v>466</v>
      </c>
      <c r="K17" s="78"/>
      <c r="L17" s="80" t="s">
        <v>179</v>
      </c>
      <c r="M17" s="81" t="s">
        <v>270</v>
      </c>
      <c r="N17" s="82" t="s">
        <v>273</v>
      </c>
      <c r="O17" s="83"/>
      <c r="P17" s="82"/>
      <c r="Q17" s="82" t="s">
        <v>276</v>
      </c>
      <c r="R17" s="81" t="s">
        <v>89</v>
      </c>
      <c r="S17" s="79" t="s">
        <v>63</v>
      </c>
      <c r="T17" s="79" t="s">
        <v>27</v>
      </c>
      <c r="U17" s="84" t="s">
        <v>278</v>
      </c>
      <c r="V17" s="79" t="s">
        <v>5</v>
      </c>
      <c r="W17" s="79" t="s">
        <v>5</v>
      </c>
      <c r="X17" s="79" t="s">
        <v>282</v>
      </c>
      <c r="Y17" s="85" t="s">
        <v>4</v>
      </c>
      <c r="Z17" s="85" t="s">
        <v>4</v>
      </c>
      <c r="AA17" s="86"/>
      <c r="AB17" s="86"/>
      <c r="AC17" s="149"/>
      <c r="AD17" s="105"/>
      <c r="AE17" s="109" t="s">
        <v>461</v>
      </c>
      <c r="AF17" s="87">
        <v>21608</v>
      </c>
      <c r="AG17" s="92">
        <v>5832</v>
      </c>
      <c r="AH17" s="88">
        <v>27454</v>
      </c>
      <c r="AI17" s="142">
        <f t="shared" si="1"/>
        <v>48</v>
      </c>
      <c r="AJ17" s="79" t="s">
        <v>364</v>
      </c>
      <c r="AK17" s="78">
        <v>2</v>
      </c>
      <c r="AL17" s="78">
        <v>0</v>
      </c>
      <c r="AM17" s="80" t="s">
        <v>8</v>
      </c>
      <c r="AN17" s="79" t="s">
        <v>2</v>
      </c>
      <c r="AO17" s="79" t="s">
        <v>2</v>
      </c>
      <c r="AP17" s="79" t="s">
        <v>2</v>
      </c>
      <c r="AQ17" s="79" t="s">
        <v>1</v>
      </c>
      <c r="AR17" s="79" t="s">
        <v>1</v>
      </c>
      <c r="AS17" s="113" t="s">
        <v>16</v>
      </c>
      <c r="AT17" s="79" t="s">
        <v>1</v>
      </c>
      <c r="AU17" s="79" t="s">
        <v>1</v>
      </c>
      <c r="AV17" s="79" t="s">
        <v>2</v>
      </c>
      <c r="AW17" s="79" t="s">
        <v>1</v>
      </c>
      <c r="AX17" s="79" t="s">
        <v>1</v>
      </c>
      <c r="AY17" s="79" t="s">
        <v>1</v>
      </c>
      <c r="AZ17" s="79" t="s">
        <v>1</v>
      </c>
      <c r="BA17" s="78"/>
      <c r="BB17" s="79">
        <v>1</v>
      </c>
      <c r="BC17" s="111" t="s">
        <v>11</v>
      </c>
      <c r="BD17" s="79" t="s">
        <v>2</v>
      </c>
      <c r="BE17" s="79" t="s">
        <v>1</v>
      </c>
      <c r="BF17" s="79" t="s">
        <v>2</v>
      </c>
      <c r="BG17" s="79" t="s">
        <v>2</v>
      </c>
      <c r="BH17" s="79" t="s">
        <v>1</v>
      </c>
      <c r="BI17" s="79" t="s">
        <v>1</v>
      </c>
      <c r="BJ17" s="153" t="s">
        <v>521</v>
      </c>
      <c r="BK17" s="109" t="s">
        <v>11</v>
      </c>
      <c r="BL17" s="79" t="s">
        <v>11</v>
      </c>
      <c r="BM17" s="79" t="s">
        <v>0</v>
      </c>
      <c r="BN17" s="79" t="s">
        <v>0</v>
      </c>
      <c r="BO17" s="79" t="s">
        <v>0</v>
      </c>
      <c r="BP17" s="113" t="s">
        <v>0</v>
      </c>
    </row>
    <row r="18" spans="1:68" s="3" customFormat="1" ht="30" customHeight="1">
      <c r="A18" s="133">
        <v>14011</v>
      </c>
      <c r="B18" s="76" t="s">
        <v>192</v>
      </c>
      <c r="C18" s="140">
        <v>45017</v>
      </c>
      <c r="D18" s="77" t="s">
        <v>218</v>
      </c>
      <c r="E18" s="77" t="s">
        <v>225</v>
      </c>
      <c r="F18" s="77" t="s">
        <v>226</v>
      </c>
      <c r="G18" s="76" t="s">
        <v>228</v>
      </c>
      <c r="H18" s="78" t="s">
        <v>239</v>
      </c>
      <c r="I18" s="78" t="s">
        <v>267</v>
      </c>
      <c r="J18" s="79" t="s">
        <v>468</v>
      </c>
      <c r="K18" s="78"/>
      <c r="L18" s="80" t="s">
        <v>7</v>
      </c>
      <c r="M18" s="81" t="s">
        <v>270</v>
      </c>
      <c r="N18" s="82" t="s">
        <v>273</v>
      </c>
      <c r="O18" s="83"/>
      <c r="P18" s="82"/>
      <c r="Q18" s="82" t="s">
        <v>276</v>
      </c>
      <c r="R18" s="81" t="s">
        <v>89</v>
      </c>
      <c r="S18" s="79" t="s">
        <v>63</v>
      </c>
      <c r="T18" s="79" t="s">
        <v>27</v>
      </c>
      <c r="U18" s="84" t="s">
        <v>278</v>
      </c>
      <c r="V18" s="79" t="s">
        <v>5</v>
      </c>
      <c r="W18" s="79" t="s">
        <v>80</v>
      </c>
      <c r="X18" s="79" t="s">
        <v>282</v>
      </c>
      <c r="Y18" s="85" t="s">
        <v>4</v>
      </c>
      <c r="Z18" s="85" t="s">
        <v>4</v>
      </c>
      <c r="AA18" s="86"/>
      <c r="AB18" s="86"/>
      <c r="AC18" s="149"/>
      <c r="AD18" s="105"/>
      <c r="AE18" s="109" t="s">
        <v>461</v>
      </c>
      <c r="AF18" s="87">
        <v>23386</v>
      </c>
      <c r="AG18" s="92">
        <v>5847</v>
      </c>
      <c r="AH18" s="88">
        <v>28185</v>
      </c>
      <c r="AI18" s="142">
        <f t="shared" si="1"/>
        <v>46</v>
      </c>
      <c r="AJ18" s="79" t="s">
        <v>364</v>
      </c>
      <c r="AK18" s="78">
        <v>2</v>
      </c>
      <c r="AL18" s="78">
        <v>0</v>
      </c>
      <c r="AM18" s="80" t="s">
        <v>8</v>
      </c>
      <c r="AN18" s="79" t="s">
        <v>2</v>
      </c>
      <c r="AO18" s="79" t="s">
        <v>2</v>
      </c>
      <c r="AP18" s="79" t="s">
        <v>2</v>
      </c>
      <c r="AQ18" s="79" t="s">
        <v>1</v>
      </c>
      <c r="AR18" s="79" t="s">
        <v>1</v>
      </c>
      <c r="AS18" s="113" t="s">
        <v>16</v>
      </c>
      <c r="AT18" s="79" t="s">
        <v>1</v>
      </c>
      <c r="AU18" s="79" t="s">
        <v>1</v>
      </c>
      <c r="AV18" s="79" t="s">
        <v>2</v>
      </c>
      <c r="AW18" s="79" t="s">
        <v>2</v>
      </c>
      <c r="AX18" s="79" t="s">
        <v>2</v>
      </c>
      <c r="AY18" s="79" t="s">
        <v>1</v>
      </c>
      <c r="AZ18" s="79" t="s">
        <v>1</v>
      </c>
      <c r="BA18" s="78"/>
      <c r="BB18" s="79">
        <v>2</v>
      </c>
      <c r="BC18" s="111" t="s">
        <v>11</v>
      </c>
      <c r="BD18" s="79" t="s">
        <v>2</v>
      </c>
      <c r="BE18" s="79" t="s">
        <v>1</v>
      </c>
      <c r="BF18" s="79" t="s">
        <v>2</v>
      </c>
      <c r="BG18" s="79" t="s">
        <v>2</v>
      </c>
      <c r="BH18" s="79" t="s">
        <v>2</v>
      </c>
      <c r="BI18" s="79" t="s">
        <v>1</v>
      </c>
      <c r="BJ18" s="153" t="s">
        <v>521</v>
      </c>
      <c r="BK18" s="109" t="s">
        <v>0</v>
      </c>
      <c r="BL18" s="79" t="s">
        <v>11</v>
      </c>
      <c r="BM18" s="79" t="s">
        <v>0</v>
      </c>
      <c r="BN18" s="79" t="s">
        <v>0</v>
      </c>
      <c r="BO18" s="79" t="s">
        <v>0</v>
      </c>
      <c r="BP18" s="113" t="s">
        <v>0</v>
      </c>
    </row>
    <row r="19" spans="1:68" s="3" customFormat="1" ht="30" customHeight="1">
      <c r="A19" s="133">
        <v>14012</v>
      </c>
      <c r="B19" s="76" t="s">
        <v>193</v>
      </c>
      <c r="C19" s="141">
        <v>45017</v>
      </c>
      <c r="D19" s="77" t="s">
        <v>218</v>
      </c>
      <c r="E19" s="77" t="s">
        <v>225</v>
      </c>
      <c r="F19" s="77" t="s">
        <v>226</v>
      </c>
      <c r="G19" s="76" t="s">
        <v>228</v>
      </c>
      <c r="H19" s="78" t="s">
        <v>240</v>
      </c>
      <c r="I19" s="78" t="s">
        <v>267</v>
      </c>
      <c r="J19" s="79" t="s">
        <v>468</v>
      </c>
      <c r="K19" s="78"/>
      <c r="L19" s="80" t="s">
        <v>7</v>
      </c>
      <c r="M19" s="81" t="s">
        <v>270</v>
      </c>
      <c r="N19" s="82" t="s">
        <v>273</v>
      </c>
      <c r="O19" s="83"/>
      <c r="P19" s="82"/>
      <c r="Q19" s="82" t="s">
        <v>276</v>
      </c>
      <c r="R19" s="81" t="s">
        <v>89</v>
      </c>
      <c r="S19" s="79" t="s">
        <v>63</v>
      </c>
      <c r="T19" s="79" t="s">
        <v>486</v>
      </c>
      <c r="U19" s="84" t="s">
        <v>278</v>
      </c>
      <c r="V19" s="79" t="s">
        <v>5</v>
      </c>
      <c r="W19" s="79" t="s">
        <v>522</v>
      </c>
      <c r="X19" s="79" t="s">
        <v>282</v>
      </c>
      <c r="Y19" s="85" t="s">
        <v>4</v>
      </c>
      <c r="Z19" s="85" t="s">
        <v>4</v>
      </c>
      <c r="AA19" s="86"/>
      <c r="AB19" s="86"/>
      <c r="AC19" s="149"/>
      <c r="AD19" s="105"/>
      <c r="AE19" s="109" t="s">
        <v>461</v>
      </c>
      <c r="AF19" s="87">
        <v>27827</v>
      </c>
      <c r="AG19" s="92">
        <v>8093</v>
      </c>
      <c r="AH19" s="88">
        <v>28460</v>
      </c>
      <c r="AI19" s="142">
        <f t="shared" si="1"/>
        <v>45</v>
      </c>
      <c r="AJ19" s="79" t="s">
        <v>364</v>
      </c>
      <c r="AK19" s="78">
        <v>2</v>
      </c>
      <c r="AL19" s="78">
        <v>0</v>
      </c>
      <c r="AM19" s="80" t="s">
        <v>8</v>
      </c>
      <c r="AN19" s="79" t="s">
        <v>2</v>
      </c>
      <c r="AO19" s="79" t="s">
        <v>2</v>
      </c>
      <c r="AP19" s="79" t="s">
        <v>2</v>
      </c>
      <c r="AQ19" s="79" t="s">
        <v>1</v>
      </c>
      <c r="AR19" s="79" t="s">
        <v>1</v>
      </c>
      <c r="AS19" s="113" t="s">
        <v>16</v>
      </c>
      <c r="AT19" s="79" t="s">
        <v>1</v>
      </c>
      <c r="AU19" s="79" t="s">
        <v>1</v>
      </c>
      <c r="AV19" s="79" t="s">
        <v>2</v>
      </c>
      <c r="AW19" s="79" t="s">
        <v>1</v>
      </c>
      <c r="AX19" s="79" t="s">
        <v>1</v>
      </c>
      <c r="AY19" s="79" t="s">
        <v>1</v>
      </c>
      <c r="AZ19" s="79" t="s">
        <v>1</v>
      </c>
      <c r="BA19" s="78"/>
      <c r="BB19" s="79">
        <v>0</v>
      </c>
      <c r="BC19" s="111" t="s">
        <v>11</v>
      </c>
      <c r="BD19" s="79" t="s">
        <v>2</v>
      </c>
      <c r="BE19" s="79" t="s">
        <v>1</v>
      </c>
      <c r="BF19" s="79" t="s">
        <v>2</v>
      </c>
      <c r="BG19" s="79" t="s">
        <v>2</v>
      </c>
      <c r="BH19" s="79" t="s">
        <v>1</v>
      </c>
      <c r="BI19" s="79" t="s">
        <v>1</v>
      </c>
      <c r="BJ19" s="153" t="s">
        <v>521</v>
      </c>
      <c r="BK19" s="109" t="s">
        <v>0</v>
      </c>
      <c r="BL19" s="79" t="s">
        <v>11</v>
      </c>
      <c r="BM19" s="79" t="s">
        <v>11</v>
      </c>
      <c r="BN19" s="79" t="s">
        <v>0</v>
      </c>
      <c r="BO19" s="79" t="s">
        <v>0</v>
      </c>
      <c r="BP19" s="113" t="s">
        <v>0</v>
      </c>
    </row>
    <row r="20" spans="1:68" s="3" customFormat="1" ht="30" customHeight="1">
      <c r="A20" s="133">
        <v>14013</v>
      </c>
      <c r="B20" s="76" t="s">
        <v>194</v>
      </c>
      <c r="C20" s="140">
        <v>45017</v>
      </c>
      <c r="D20" s="77" t="s">
        <v>218</v>
      </c>
      <c r="E20" s="77" t="s">
        <v>225</v>
      </c>
      <c r="F20" s="77" t="s">
        <v>226</v>
      </c>
      <c r="G20" s="76" t="s">
        <v>228</v>
      </c>
      <c r="H20" s="78" t="s">
        <v>241</v>
      </c>
      <c r="I20" s="78" t="s">
        <v>267</v>
      </c>
      <c r="J20" s="79" t="s">
        <v>470</v>
      </c>
      <c r="K20" s="78"/>
      <c r="L20" s="80" t="s">
        <v>7</v>
      </c>
      <c r="M20" s="81" t="s">
        <v>270</v>
      </c>
      <c r="N20" s="82" t="s">
        <v>273</v>
      </c>
      <c r="O20" s="83"/>
      <c r="P20" s="82"/>
      <c r="Q20" s="82" t="s">
        <v>276</v>
      </c>
      <c r="R20" s="81" t="s">
        <v>89</v>
      </c>
      <c r="S20" s="79" t="s">
        <v>63</v>
      </c>
      <c r="T20" s="79" t="s">
        <v>27</v>
      </c>
      <c r="U20" s="84" t="s">
        <v>278</v>
      </c>
      <c r="V20" s="79" t="s">
        <v>5</v>
      </c>
      <c r="W20" s="79" t="s">
        <v>80</v>
      </c>
      <c r="X20" s="79" t="s">
        <v>282</v>
      </c>
      <c r="Y20" s="85" t="s">
        <v>4</v>
      </c>
      <c r="Z20" s="85" t="s">
        <v>4</v>
      </c>
      <c r="AA20" s="86"/>
      <c r="AB20" s="86"/>
      <c r="AC20" s="149"/>
      <c r="AD20" s="105"/>
      <c r="AE20" s="109" t="s">
        <v>461</v>
      </c>
      <c r="AF20" s="87">
        <v>26059</v>
      </c>
      <c r="AG20" s="92">
        <v>6486</v>
      </c>
      <c r="AH20" s="88">
        <v>34943</v>
      </c>
      <c r="AI20" s="142">
        <f t="shared" si="1"/>
        <v>27</v>
      </c>
      <c r="AJ20" s="79" t="s">
        <v>364</v>
      </c>
      <c r="AK20" s="78">
        <v>2</v>
      </c>
      <c r="AL20" s="78">
        <v>0</v>
      </c>
      <c r="AM20" s="80" t="s">
        <v>13</v>
      </c>
      <c r="AN20" s="79" t="s">
        <v>2</v>
      </c>
      <c r="AO20" s="79" t="s">
        <v>2</v>
      </c>
      <c r="AP20" s="79" t="s">
        <v>2</v>
      </c>
      <c r="AQ20" s="79" t="s">
        <v>1</v>
      </c>
      <c r="AR20" s="79" t="s">
        <v>1</v>
      </c>
      <c r="AS20" s="113" t="s">
        <v>16</v>
      </c>
      <c r="AT20" s="79" t="s">
        <v>1</v>
      </c>
      <c r="AU20" s="79" t="s">
        <v>1</v>
      </c>
      <c r="AV20" s="79" t="s">
        <v>2</v>
      </c>
      <c r="AW20" s="79" t="s">
        <v>1</v>
      </c>
      <c r="AX20" s="79" t="s">
        <v>1</v>
      </c>
      <c r="AY20" s="79" t="s">
        <v>1</v>
      </c>
      <c r="AZ20" s="79" t="s">
        <v>1</v>
      </c>
      <c r="BA20" s="78"/>
      <c r="BB20" s="79">
        <v>0</v>
      </c>
      <c r="BC20" s="111" t="s">
        <v>0</v>
      </c>
      <c r="BD20" s="79" t="s">
        <v>2</v>
      </c>
      <c r="BE20" s="79" t="s">
        <v>1</v>
      </c>
      <c r="BF20" s="79" t="s">
        <v>2</v>
      </c>
      <c r="BG20" s="79" t="s">
        <v>2</v>
      </c>
      <c r="BH20" s="79" t="s">
        <v>1</v>
      </c>
      <c r="BI20" s="79" t="s">
        <v>1</v>
      </c>
      <c r="BJ20" s="153" t="s">
        <v>521</v>
      </c>
      <c r="BK20" s="109" t="s">
        <v>11</v>
      </c>
      <c r="BL20" s="79" t="s">
        <v>11</v>
      </c>
      <c r="BM20" s="79" t="s">
        <v>0</v>
      </c>
      <c r="BN20" s="79" t="s">
        <v>0</v>
      </c>
      <c r="BO20" s="79" t="s">
        <v>0</v>
      </c>
      <c r="BP20" s="113" t="s">
        <v>0</v>
      </c>
    </row>
    <row r="21" spans="1:68" s="3" customFormat="1" ht="30" customHeight="1">
      <c r="A21" s="133">
        <v>14014</v>
      </c>
      <c r="B21" s="76" t="s">
        <v>195</v>
      </c>
      <c r="C21" s="141">
        <v>45017</v>
      </c>
      <c r="D21" s="77" t="s">
        <v>218</v>
      </c>
      <c r="E21" s="77" t="s">
        <v>225</v>
      </c>
      <c r="F21" s="77" t="s">
        <v>226</v>
      </c>
      <c r="G21" s="76" t="s">
        <v>228</v>
      </c>
      <c r="H21" s="78" t="s">
        <v>242</v>
      </c>
      <c r="I21" s="78" t="s">
        <v>267</v>
      </c>
      <c r="J21" s="79" t="s">
        <v>468</v>
      </c>
      <c r="K21" s="78"/>
      <c r="L21" s="80" t="s">
        <v>76</v>
      </c>
      <c r="M21" s="81" t="s">
        <v>270</v>
      </c>
      <c r="N21" s="82" t="s">
        <v>273</v>
      </c>
      <c r="O21" s="83"/>
      <c r="P21" s="82"/>
      <c r="Q21" s="82" t="s">
        <v>276</v>
      </c>
      <c r="R21" s="81" t="s">
        <v>89</v>
      </c>
      <c r="S21" s="79" t="s">
        <v>63</v>
      </c>
      <c r="T21" s="79" t="s">
        <v>27</v>
      </c>
      <c r="U21" s="84" t="s">
        <v>278</v>
      </c>
      <c r="V21" s="79" t="s">
        <v>5</v>
      </c>
      <c r="W21" s="79" t="s">
        <v>80</v>
      </c>
      <c r="X21" s="79" t="s">
        <v>282</v>
      </c>
      <c r="Y21" s="85" t="s">
        <v>4</v>
      </c>
      <c r="Z21" s="85" t="s">
        <v>4</v>
      </c>
      <c r="AA21" s="86"/>
      <c r="AB21" s="86"/>
      <c r="AC21" s="149"/>
      <c r="AD21" s="105"/>
      <c r="AE21" s="109" t="s">
        <v>461</v>
      </c>
      <c r="AF21" s="87">
        <v>18193</v>
      </c>
      <c r="AG21" s="92">
        <v>2527</v>
      </c>
      <c r="AH21" s="88">
        <v>8827</v>
      </c>
      <c r="AI21" s="142">
        <f t="shared" si="1"/>
        <v>99</v>
      </c>
      <c r="AJ21" s="79" t="s">
        <v>365</v>
      </c>
      <c r="AK21" s="78">
        <v>2</v>
      </c>
      <c r="AL21" s="78">
        <v>0</v>
      </c>
      <c r="AM21" s="80" t="s">
        <v>8</v>
      </c>
      <c r="AN21" s="79" t="s">
        <v>2</v>
      </c>
      <c r="AO21" s="79" t="s">
        <v>2</v>
      </c>
      <c r="AP21" s="79" t="s">
        <v>2</v>
      </c>
      <c r="AQ21" s="79" t="s">
        <v>1</v>
      </c>
      <c r="AR21" s="79" t="s">
        <v>1</v>
      </c>
      <c r="AS21" s="113" t="s">
        <v>16</v>
      </c>
      <c r="AT21" s="79" t="s">
        <v>1</v>
      </c>
      <c r="AU21" s="79" t="s">
        <v>1</v>
      </c>
      <c r="AV21" s="79" t="s">
        <v>2</v>
      </c>
      <c r="AW21" s="79" t="s">
        <v>1</v>
      </c>
      <c r="AX21" s="79" t="s">
        <v>1</v>
      </c>
      <c r="AY21" s="79" t="s">
        <v>1</v>
      </c>
      <c r="AZ21" s="79" t="s">
        <v>1</v>
      </c>
      <c r="BA21" s="78"/>
      <c r="BB21" s="79">
        <v>0</v>
      </c>
      <c r="BC21" s="111" t="s">
        <v>0</v>
      </c>
      <c r="BD21" s="79" t="s">
        <v>2</v>
      </c>
      <c r="BE21" s="79" t="s">
        <v>1</v>
      </c>
      <c r="BF21" s="79" t="s">
        <v>2</v>
      </c>
      <c r="BG21" s="79" t="s">
        <v>1</v>
      </c>
      <c r="BH21" s="79" t="s">
        <v>1</v>
      </c>
      <c r="BI21" s="79" t="s">
        <v>1</v>
      </c>
      <c r="BJ21" s="153" t="s">
        <v>521</v>
      </c>
      <c r="BK21" s="109" t="s">
        <v>11</v>
      </c>
      <c r="BL21" s="79" t="s">
        <v>11</v>
      </c>
      <c r="BM21" s="79" t="s">
        <v>0</v>
      </c>
      <c r="BN21" s="79" t="s">
        <v>0</v>
      </c>
      <c r="BO21" s="79" t="s">
        <v>0</v>
      </c>
      <c r="BP21" s="113" t="s">
        <v>0</v>
      </c>
    </row>
    <row r="22" spans="1:68" s="3" customFormat="1" ht="30" customHeight="1">
      <c r="A22" s="133">
        <v>14015</v>
      </c>
      <c r="B22" s="76" t="s">
        <v>196</v>
      </c>
      <c r="C22" s="140">
        <v>45017</v>
      </c>
      <c r="D22" s="77" t="s">
        <v>218</v>
      </c>
      <c r="E22" s="77" t="s">
        <v>225</v>
      </c>
      <c r="F22" s="77" t="s">
        <v>226</v>
      </c>
      <c r="G22" s="76" t="s">
        <v>228</v>
      </c>
      <c r="H22" s="78" t="s">
        <v>243</v>
      </c>
      <c r="I22" s="78" t="s">
        <v>267</v>
      </c>
      <c r="J22" s="79" t="s">
        <v>471</v>
      </c>
      <c r="K22" s="78"/>
      <c r="L22" s="80" t="s">
        <v>76</v>
      </c>
      <c r="M22" s="81" t="s">
        <v>270</v>
      </c>
      <c r="N22" s="82" t="s">
        <v>273</v>
      </c>
      <c r="O22" s="83"/>
      <c r="P22" s="82"/>
      <c r="Q22" s="82" t="s">
        <v>276</v>
      </c>
      <c r="R22" s="81" t="s">
        <v>89</v>
      </c>
      <c r="S22" s="79" t="s">
        <v>63</v>
      </c>
      <c r="T22" s="79" t="s">
        <v>27</v>
      </c>
      <c r="U22" s="84" t="s">
        <v>278</v>
      </c>
      <c r="V22" s="79" t="s">
        <v>5</v>
      </c>
      <c r="W22" s="79" t="s">
        <v>5</v>
      </c>
      <c r="X22" s="79" t="s">
        <v>282</v>
      </c>
      <c r="Y22" s="85" t="s">
        <v>4</v>
      </c>
      <c r="Z22" s="85" t="s">
        <v>4</v>
      </c>
      <c r="AA22" s="86"/>
      <c r="AB22" s="86"/>
      <c r="AC22" s="149"/>
      <c r="AD22" s="105"/>
      <c r="AE22" s="109" t="s">
        <v>461</v>
      </c>
      <c r="AF22" s="87">
        <v>22135</v>
      </c>
      <c r="AG22" s="92">
        <v>5984</v>
      </c>
      <c r="AH22" s="88">
        <v>33208</v>
      </c>
      <c r="AI22" s="142">
        <f t="shared" si="1"/>
        <v>32</v>
      </c>
      <c r="AJ22" s="79" t="s">
        <v>364</v>
      </c>
      <c r="AK22" s="78">
        <v>3</v>
      </c>
      <c r="AL22" s="78">
        <v>0</v>
      </c>
      <c r="AM22" s="80" t="s">
        <v>13</v>
      </c>
      <c r="AN22" s="79" t="s">
        <v>2</v>
      </c>
      <c r="AO22" s="79" t="s">
        <v>2</v>
      </c>
      <c r="AP22" s="79" t="s">
        <v>2</v>
      </c>
      <c r="AQ22" s="79" t="s">
        <v>1</v>
      </c>
      <c r="AR22" s="79" t="s">
        <v>1</v>
      </c>
      <c r="AS22" s="113" t="s">
        <v>16</v>
      </c>
      <c r="AT22" s="79" t="s">
        <v>1</v>
      </c>
      <c r="AU22" s="79" t="s">
        <v>1</v>
      </c>
      <c r="AV22" s="79" t="s">
        <v>2</v>
      </c>
      <c r="AW22" s="79" t="s">
        <v>2</v>
      </c>
      <c r="AX22" s="79" t="s">
        <v>2</v>
      </c>
      <c r="AY22" s="79" t="s">
        <v>1</v>
      </c>
      <c r="AZ22" s="79" t="s">
        <v>1</v>
      </c>
      <c r="BA22" s="78"/>
      <c r="BB22" s="79">
        <v>2</v>
      </c>
      <c r="BC22" s="111" t="s">
        <v>11</v>
      </c>
      <c r="BD22" s="79" t="s">
        <v>2</v>
      </c>
      <c r="BE22" s="79" t="s">
        <v>1</v>
      </c>
      <c r="BF22" s="79" t="s">
        <v>2</v>
      </c>
      <c r="BG22" s="79" t="s">
        <v>2</v>
      </c>
      <c r="BH22" s="79" t="s">
        <v>2</v>
      </c>
      <c r="BI22" s="79" t="s">
        <v>1</v>
      </c>
      <c r="BJ22" s="153" t="s">
        <v>521</v>
      </c>
      <c r="BK22" s="109" t="s">
        <v>0</v>
      </c>
      <c r="BL22" s="79" t="s">
        <v>11</v>
      </c>
      <c r="BM22" s="79" t="s">
        <v>11</v>
      </c>
      <c r="BN22" s="79" t="s">
        <v>0</v>
      </c>
      <c r="BO22" s="79" t="s">
        <v>0</v>
      </c>
      <c r="BP22" s="113" t="s">
        <v>0</v>
      </c>
    </row>
    <row r="23" spans="1:68" s="3" customFormat="1" ht="30" customHeight="1">
      <c r="A23" s="133">
        <v>14016</v>
      </c>
      <c r="B23" s="76" t="s">
        <v>197</v>
      </c>
      <c r="C23" s="141">
        <v>45017</v>
      </c>
      <c r="D23" s="77" t="s">
        <v>218</v>
      </c>
      <c r="E23" s="77" t="s">
        <v>225</v>
      </c>
      <c r="F23" s="77" t="s">
        <v>226</v>
      </c>
      <c r="G23" s="76" t="s">
        <v>228</v>
      </c>
      <c r="H23" s="78" t="s">
        <v>244</v>
      </c>
      <c r="I23" s="78" t="s">
        <v>267</v>
      </c>
      <c r="J23" s="79" t="s">
        <v>472</v>
      </c>
      <c r="K23" s="78"/>
      <c r="L23" s="80" t="s">
        <v>264</v>
      </c>
      <c r="M23" s="81" t="s">
        <v>270</v>
      </c>
      <c r="N23" s="82" t="s">
        <v>273</v>
      </c>
      <c r="O23" s="83"/>
      <c r="P23" s="82"/>
      <c r="Q23" s="82" t="s">
        <v>276</v>
      </c>
      <c r="R23" s="81" t="s">
        <v>89</v>
      </c>
      <c r="S23" s="79" t="s">
        <v>63</v>
      </c>
      <c r="T23" s="79" t="s">
        <v>66</v>
      </c>
      <c r="U23" s="84" t="s">
        <v>278</v>
      </c>
      <c r="V23" s="79" t="s">
        <v>5</v>
      </c>
      <c r="W23" s="79" t="s">
        <v>535</v>
      </c>
      <c r="X23" s="79" t="s">
        <v>282</v>
      </c>
      <c r="Y23" s="85" t="s">
        <v>4</v>
      </c>
      <c r="Z23" s="85" t="s">
        <v>4</v>
      </c>
      <c r="AA23" s="86"/>
      <c r="AB23" s="86"/>
      <c r="AC23" s="149"/>
      <c r="AD23" s="105"/>
      <c r="AE23" s="109" t="s">
        <v>461</v>
      </c>
      <c r="AF23" s="87">
        <v>26270</v>
      </c>
      <c r="AG23" s="92">
        <v>8188</v>
      </c>
      <c r="AH23" s="88">
        <v>30621</v>
      </c>
      <c r="AI23" s="142">
        <f t="shared" si="1"/>
        <v>39</v>
      </c>
      <c r="AJ23" s="79" t="s">
        <v>364</v>
      </c>
      <c r="AK23" s="78">
        <v>3</v>
      </c>
      <c r="AL23" s="78">
        <v>0</v>
      </c>
      <c r="AM23" s="80" t="s">
        <v>13</v>
      </c>
      <c r="AN23" s="79" t="s">
        <v>2</v>
      </c>
      <c r="AO23" s="79" t="s">
        <v>2</v>
      </c>
      <c r="AP23" s="79" t="s">
        <v>2</v>
      </c>
      <c r="AQ23" s="79" t="s">
        <v>1</v>
      </c>
      <c r="AR23" s="79" t="s">
        <v>1</v>
      </c>
      <c r="AS23" s="113" t="s">
        <v>16</v>
      </c>
      <c r="AT23" s="79" t="s">
        <v>1</v>
      </c>
      <c r="AU23" s="79" t="s">
        <v>1</v>
      </c>
      <c r="AV23" s="79" t="s">
        <v>2</v>
      </c>
      <c r="AW23" s="79" t="s">
        <v>1</v>
      </c>
      <c r="AX23" s="79" t="s">
        <v>1</v>
      </c>
      <c r="AY23" s="79" t="s">
        <v>1</v>
      </c>
      <c r="AZ23" s="79" t="s">
        <v>1</v>
      </c>
      <c r="BA23" s="78"/>
      <c r="BB23" s="79">
        <v>0</v>
      </c>
      <c r="BC23" s="111" t="s">
        <v>0</v>
      </c>
      <c r="BD23" s="79" t="s">
        <v>2</v>
      </c>
      <c r="BE23" s="79" t="s">
        <v>1</v>
      </c>
      <c r="BF23" s="79" t="s">
        <v>2</v>
      </c>
      <c r="BG23" s="79" t="s">
        <v>2</v>
      </c>
      <c r="BH23" s="79" t="s">
        <v>1</v>
      </c>
      <c r="BI23" s="79" t="s">
        <v>1</v>
      </c>
      <c r="BJ23" s="153" t="s">
        <v>521</v>
      </c>
      <c r="BK23" s="109" t="s">
        <v>11</v>
      </c>
      <c r="BL23" s="79" t="s">
        <v>11</v>
      </c>
      <c r="BM23" s="79" t="s">
        <v>0</v>
      </c>
      <c r="BN23" s="79" t="s">
        <v>0</v>
      </c>
      <c r="BO23" s="79" t="s">
        <v>0</v>
      </c>
      <c r="BP23" s="113" t="s">
        <v>0</v>
      </c>
    </row>
    <row r="24" spans="1:68" s="3" customFormat="1" ht="30" customHeight="1">
      <c r="A24" s="133">
        <v>14017</v>
      </c>
      <c r="B24" s="76" t="s">
        <v>198</v>
      </c>
      <c r="C24" s="140">
        <v>45017</v>
      </c>
      <c r="D24" s="77" t="s">
        <v>218</v>
      </c>
      <c r="E24" s="77" t="s">
        <v>225</v>
      </c>
      <c r="F24" s="77" t="s">
        <v>226</v>
      </c>
      <c r="G24" s="76" t="s">
        <v>228</v>
      </c>
      <c r="H24" s="78" t="s">
        <v>245</v>
      </c>
      <c r="I24" s="78" t="s">
        <v>267</v>
      </c>
      <c r="J24" s="79" t="s">
        <v>473</v>
      </c>
      <c r="K24" s="78"/>
      <c r="L24" s="80" t="s">
        <v>47</v>
      </c>
      <c r="M24" s="81" t="s">
        <v>270</v>
      </c>
      <c r="N24" s="82" t="s">
        <v>273</v>
      </c>
      <c r="O24" s="83"/>
      <c r="P24" s="82"/>
      <c r="Q24" s="82" t="s">
        <v>276</v>
      </c>
      <c r="R24" s="81" t="s">
        <v>89</v>
      </c>
      <c r="S24" s="79" t="s">
        <v>63</v>
      </c>
      <c r="T24" s="79" t="s">
        <v>485</v>
      </c>
      <c r="U24" s="84" t="s">
        <v>278</v>
      </c>
      <c r="V24" s="79" t="s">
        <v>5</v>
      </c>
      <c r="W24" s="79" t="s">
        <v>5</v>
      </c>
      <c r="X24" s="79" t="s">
        <v>282</v>
      </c>
      <c r="Y24" s="85" t="s">
        <v>4</v>
      </c>
      <c r="Z24" s="85" t="s">
        <v>4</v>
      </c>
      <c r="AA24" s="86"/>
      <c r="AB24" s="86"/>
      <c r="AC24" s="149"/>
      <c r="AD24" s="105"/>
      <c r="AE24" s="109" t="s">
        <v>461</v>
      </c>
      <c r="AF24" s="87">
        <v>23579</v>
      </c>
      <c r="AG24" s="92">
        <v>8051</v>
      </c>
      <c r="AH24" s="88">
        <v>25993</v>
      </c>
      <c r="AI24" s="142">
        <f t="shared" si="1"/>
        <v>52</v>
      </c>
      <c r="AJ24" s="79" t="s">
        <v>364</v>
      </c>
      <c r="AK24" s="78">
        <v>3</v>
      </c>
      <c r="AL24" s="78">
        <v>0</v>
      </c>
      <c r="AM24" s="80" t="s">
        <v>8</v>
      </c>
      <c r="AN24" s="79" t="s">
        <v>2</v>
      </c>
      <c r="AO24" s="79" t="s">
        <v>2</v>
      </c>
      <c r="AP24" s="79" t="s">
        <v>2</v>
      </c>
      <c r="AQ24" s="79" t="s">
        <v>1</v>
      </c>
      <c r="AR24" s="79" t="s">
        <v>1</v>
      </c>
      <c r="AS24" s="113" t="s">
        <v>16</v>
      </c>
      <c r="AT24" s="79" t="s">
        <v>1</v>
      </c>
      <c r="AU24" s="79" t="s">
        <v>1</v>
      </c>
      <c r="AV24" s="79" t="s">
        <v>2</v>
      </c>
      <c r="AW24" s="79" t="s">
        <v>1</v>
      </c>
      <c r="AX24" s="79" t="s">
        <v>1</v>
      </c>
      <c r="AY24" s="79" t="s">
        <v>1</v>
      </c>
      <c r="AZ24" s="79" t="s">
        <v>1</v>
      </c>
      <c r="BA24" s="78"/>
      <c r="BB24" s="79">
        <v>0</v>
      </c>
      <c r="BC24" s="111" t="s">
        <v>0</v>
      </c>
      <c r="BD24" s="79" t="s">
        <v>2</v>
      </c>
      <c r="BE24" s="79" t="s">
        <v>1</v>
      </c>
      <c r="BF24" s="79" t="s">
        <v>2</v>
      </c>
      <c r="BG24" s="79" t="s">
        <v>1</v>
      </c>
      <c r="BH24" s="79" t="s">
        <v>1</v>
      </c>
      <c r="BI24" s="79" t="s">
        <v>1</v>
      </c>
      <c r="BJ24" s="153" t="s">
        <v>521</v>
      </c>
      <c r="BK24" s="109" t="s">
        <v>11</v>
      </c>
      <c r="BL24" s="79" t="s">
        <v>11</v>
      </c>
      <c r="BM24" s="79" t="s">
        <v>0</v>
      </c>
      <c r="BN24" s="79" t="s">
        <v>0</v>
      </c>
      <c r="BO24" s="79" t="s">
        <v>0</v>
      </c>
      <c r="BP24" s="113" t="s">
        <v>0</v>
      </c>
    </row>
    <row r="25" spans="1:68" s="3" customFormat="1" ht="30" customHeight="1">
      <c r="A25" s="133">
        <v>14018</v>
      </c>
      <c r="B25" s="76" t="s">
        <v>199</v>
      </c>
      <c r="C25" s="141">
        <v>45017</v>
      </c>
      <c r="D25" s="77" t="s">
        <v>218</v>
      </c>
      <c r="E25" s="77" t="s">
        <v>225</v>
      </c>
      <c r="F25" s="77" t="s">
        <v>226</v>
      </c>
      <c r="G25" s="76" t="s">
        <v>228</v>
      </c>
      <c r="H25" s="78" t="s">
        <v>246</v>
      </c>
      <c r="I25" s="78" t="s">
        <v>267</v>
      </c>
      <c r="J25" s="79" t="s">
        <v>474</v>
      </c>
      <c r="K25" s="78"/>
      <c r="L25" s="80" t="s">
        <v>47</v>
      </c>
      <c r="M25" s="81" t="s">
        <v>270</v>
      </c>
      <c r="N25" s="82" t="s">
        <v>273</v>
      </c>
      <c r="O25" s="83"/>
      <c r="P25" s="82"/>
      <c r="Q25" s="82" t="s">
        <v>276</v>
      </c>
      <c r="R25" s="81" t="s">
        <v>89</v>
      </c>
      <c r="S25" s="79" t="s">
        <v>63</v>
      </c>
      <c r="T25" s="79" t="s">
        <v>27</v>
      </c>
      <c r="U25" s="84" t="s">
        <v>278</v>
      </c>
      <c r="V25" s="79" t="s">
        <v>5</v>
      </c>
      <c r="W25" s="79" t="s">
        <v>80</v>
      </c>
      <c r="X25" s="79" t="s">
        <v>282</v>
      </c>
      <c r="Y25" s="85" t="s">
        <v>4</v>
      </c>
      <c r="Z25" s="85" t="s">
        <v>4</v>
      </c>
      <c r="AA25" s="86"/>
      <c r="AB25" s="86"/>
      <c r="AC25" s="149"/>
      <c r="AD25" s="105"/>
      <c r="AE25" s="109" t="s">
        <v>461</v>
      </c>
      <c r="AF25" s="87">
        <v>9910</v>
      </c>
      <c r="AG25" s="92">
        <v>3716</v>
      </c>
      <c r="AH25" s="88">
        <v>29281</v>
      </c>
      <c r="AI25" s="142">
        <f t="shared" si="1"/>
        <v>43</v>
      </c>
      <c r="AJ25" s="79" t="s">
        <v>364</v>
      </c>
      <c r="AK25" s="78">
        <v>3</v>
      </c>
      <c r="AL25" s="78">
        <v>0</v>
      </c>
      <c r="AM25" s="80" t="s">
        <v>8</v>
      </c>
      <c r="AN25" s="79" t="s">
        <v>2</v>
      </c>
      <c r="AO25" s="79" t="s">
        <v>2</v>
      </c>
      <c r="AP25" s="79" t="s">
        <v>2</v>
      </c>
      <c r="AQ25" s="79" t="s">
        <v>1</v>
      </c>
      <c r="AR25" s="79" t="s">
        <v>1</v>
      </c>
      <c r="AS25" s="113" t="s">
        <v>16</v>
      </c>
      <c r="AT25" s="79" t="s">
        <v>1</v>
      </c>
      <c r="AU25" s="79" t="s">
        <v>1</v>
      </c>
      <c r="AV25" s="79" t="s">
        <v>2</v>
      </c>
      <c r="AW25" s="79" t="s">
        <v>1</v>
      </c>
      <c r="AX25" s="79" t="s">
        <v>1</v>
      </c>
      <c r="AY25" s="79" t="s">
        <v>1</v>
      </c>
      <c r="AZ25" s="79" t="s">
        <v>1</v>
      </c>
      <c r="BA25" s="78"/>
      <c r="BB25" s="79">
        <v>0</v>
      </c>
      <c r="BC25" s="111" t="s">
        <v>0</v>
      </c>
      <c r="BD25" s="79" t="s">
        <v>2</v>
      </c>
      <c r="BE25" s="79" t="s">
        <v>1</v>
      </c>
      <c r="BF25" s="79" t="s">
        <v>2</v>
      </c>
      <c r="BG25" s="79" t="s">
        <v>2</v>
      </c>
      <c r="BH25" s="79" t="s">
        <v>1</v>
      </c>
      <c r="BI25" s="79" t="s">
        <v>1</v>
      </c>
      <c r="BJ25" s="153" t="s">
        <v>521</v>
      </c>
      <c r="BK25" s="109" t="s">
        <v>11</v>
      </c>
      <c r="BL25" s="79" t="s">
        <v>11</v>
      </c>
      <c r="BM25" s="79" t="s">
        <v>0</v>
      </c>
      <c r="BN25" s="79" t="s">
        <v>0</v>
      </c>
      <c r="BO25" s="79" t="s">
        <v>0</v>
      </c>
      <c r="BP25" s="113" t="s">
        <v>0</v>
      </c>
    </row>
    <row r="26" spans="1:68" s="3" customFormat="1" ht="30" customHeight="1">
      <c r="A26" s="133">
        <v>14019</v>
      </c>
      <c r="B26" s="76" t="s">
        <v>200</v>
      </c>
      <c r="C26" s="140">
        <v>45017</v>
      </c>
      <c r="D26" s="77" t="s">
        <v>218</v>
      </c>
      <c r="E26" s="77" t="s">
        <v>225</v>
      </c>
      <c r="F26" s="77" t="s">
        <v>226</v>
      </c>
      <c r="G26" s="76" t="s">
        <v>228</v>
      </c>
      <c r="H26" s="78" t="s">
        <v>247</v>
      </c>
      <c r="I26" s="78" t="s">
        <v>267</v>
      </c>
      <c r="J26" s="79" t="s">
        <v>475</v>
      </c>
      <c r="K26" s="78"/>
      <c r="L26" s="80" t="s">
        <v>47</v>
      </c>
      <c r="M26" s="81" t="s">
        <v>270</v>
      </c>
      <c r="N26" s="82" t="s">
        <v>273</v>
      </c>
      <c r="O26" s="83"/>
      <c r="P26" s="82"/>
      <c r="Q26" s="82" t="s">
        <v>276</v>
      </c>
      <c r="R26" s="81" t="s">
        <v>89</v>
      </c>
      <c r="S26" s="79" t="s">
        <v>63</v>
      </c>
      <c r="T26" s="79" t="s">
        <v>486</v>
      </c>
      <c r="U26" s="84" t="s">
        <v>278</v>
      </c>
      <c r="V26" s="79" t="s">
        <v>5</v>
      </c>
      <c r="W26" s="79" t="s">
        <v>56</v>
      </c>
      <c r="X26" s="79" t="s">
        <v>282</v>
      </c>
      <c r="Y26" s="85" t="s">
        <v>4</v>
      </c>
      <c r="Z26" s="85" t="s">
        <v>4</v>
      </c>
      <c r="AA26" s="86"/>
      <c r="AB26" s="86"/>
      <c r="AC26" s="149"/>
      <c r="AD26" s="105"/>
      <c r="AE26" s="109" t="s">
        <v>461</v>
      </c>
      <c r="AF26" s="87">
        <v>28000</v>
      </c>
      <c r="AG26" s="92">
        <v>6460</v>
      </c>
      <c r="AH26" s="88">
        <v>27089</v>
      </c>
      <c r="AI26" s="142">
        <f t="shared" si="1"/>
        <v>49</v>
      </c>
      <c r="AJ26" s="79" t="s">
        <v>364</v>
      </c>
      <c r="AK26" s="78">
        <v>2</v>
      </c>
      <c r="AL26" s="78">
        <v>0</v>
      </c>
      <c r="AM26" s="80" t="s">
        <v>8</v>
      </c>
      <c r="AN26" s="79" t="s">
        <v>2</v>
      </c>
      <c r="AO26" s="79" t="s">
        <v>2</v>
      </c>
      <c r="AP26" s="79" t="s">
        <v>2</v>
      </c>
      <c r="AQ26" s="79" t="s">
        <v>1</v>
      </c>
      <c r="AR26" s="79" t="s">
        <v>1</v>
      </c>
      <c r="AS26" s="113" t="s">
        <v>16</v>
      </c>
      <c r="AT26" s="79" t="s">
        <v>1</v>
      </c>
      <c r="AU26" s="79" t="s">
        <v>1</v>
      </c>
      <c r="AV26" s="79" t="s">
        <v>2</v>
      </c>
      <c r="AW26" s="79" t="s">
        <v>1</v>
      </c>
      <c r="AX26" s="79" t="s">
        <v>1</v>
      </c>
      <c r="AY26" s="79" t="s">
        <v>1</v>
      </c>
      <c r="AZ26" s="79" t="s">
        <v>1</v>
      </c>
      <c r="BA26" s="78"/>
      <c r="BB26" s="79">
        <v>0</v>
      </c>
      <c r="BC26" s="111" t="s">
        <v>11</v>
      </c>
      <c r="BD26" s="79" t="s">
        <v>2</v>
      </c>
      <c r="BE26" s="79" t="s">
        <v>1</v>
      </c>
      <c r="BF26" s="79" t="s">
        <v>2</v>
      </c>
      <c r="BG26" s="79" t="s">
        <v>2</v>
      </c>
      <c r="BH26" s="79" t="s">
        <v>1</v>
      </c>
      <c r="BI26" s="79" t="s">
        <v>1</v>
      </c>
      <c r="BJ26" s="153" t="s">
        <v>521</v>
      </c>
      <c r="BK26" s="109" t="s">
        <v>11</v>
      </c>
      <c r="BL26" s="79" t="s">
        <v>11</v>
      </c>
      <c r="BM26" s="79" t="s">
        <v>0</v>
      </c>
      <c r="BN26" s="79" t="s">
        <v>0</v>
      </c>
      <c r="BO26" s="79" t="s">
        <v>0</v>
      </c>
      <c r="BP26" s="113" t="s">
        <v>0</v>
      </c>
    </row>
    <row r="27" spans="1:68" s="3" customFormat="1" ht="30" customHeight="1">
      <c r="A27" s="133">
        <v>14020</v>
      </c>
      <c r="B27" s="76" t="s">
        <v>201</v>
      </c>
      <c r="C27" s="141">
        <v>45017</v>
      </c>
      <c r="D27" s="77" t="s">
        <v>218</v>
      </c>
      <c r="E27" s="77" t="s">
        <v>225</v>
      </c>
      <c r="F27" s="77" t="s">
        <v>226</v>
      </c>
      <c r="G27" s="76" t="s">
        <v>228</v>
      </c>
      <c r="H27" s="78" t="s">
        <v>248</v>
      </c>
      <c r="I27" s="78" t="s">
        <v>267</v>
      </c>
      <c r="J27" s="79" t="s">
        <v>468</v>
      </c>
      <c r="K27" s="78"/>
      <c r="L27" s="80" t="s">
        <v>47</v>
      </c>
      <c r="M27" s="81" t="s">
        <v>270</v>
      </c>
      <c r="N27" s="82" t="s">
        <v>273</v>
      </c>
      <c r="O27" s="83"/>
      <c r="P27" s="82"/>
      <c r="Q27" s="82" t="s">
        <v>276</v>
      </c>
      <c r="R27" s="81" t="s">
        <v>89</v>
      </c>
      <c r="S27" s="79" t="s">
        <v>63</v>
      </c>
      <c r="T27" s="79" t="s">
        <v>27</v>
      </c>
      <c r="U27" s="84" t="s">
        <v>278</v>
      </c>
      <c r="V27" s="79" t="s">
        <v>5</v>
      </c>
      <c r="W27" s="79" t="s">
        <v>5</v>
      </c>
      <c r="X27" s="79" t="s">
        <v>282</v>
      </c>
      <c r="Y27" s="85" t="s">
        <v>4</v>
      </c>
      <c r="Z27" s="85" t="s">
        <v>4</v>
      </c>
      <c r="AA27" s="86"/>
      <c r="AB27" s="86"/>
      <c r="AC27" s="149"/>
      <c r="AD27" s="105"/>
      <c r="AE27" s="109" t="s">
        <v>461</v>
      </c>
      <c r="AF27" s="87">
        <v>14503</v>
      </c>
      <c r="AG27" s="92">
        <v>4953</v>
      </c>
      <c r="AH27" s="88">
        <v>28185</v>
      </c>
      <c r="AI27" s="142">
        <f t="shared" si="1"/>
        <v>46</v>
      </c>
      <c r="AJ27" s="79" t="s">
        <v>364</v>
      </c>
      <c r="AK27" s="78">
        <v>3</v>
      </c>
      <c r="AL27" s="78">
        <v>0</v>
      </c>
      <c r="AM27" s="80" t="s">
        <v>8</v>
      </c>
      <c r="AN27" s="79" t="s">
        <v>2</v>
      </c>
      <c r="AO27" s="79" t="s">
        <v>2</v>
      </c>
      <c r="AP27" s="79" t="s">
        <v>2</v>
      </c>
      <c r="AQ27" s="79" t="s">
        <v>1</v>
      </c>
      <c r="AR27" s="79" t="s">
        <v>1</v>
      </c>
      <c r="AS27" s="113" t="s">
        <v>492</v>
      </c>
      <c r="AT27" s="79" t="s">
        <v>1</v>
      </c>
      <c r="AU27" s="79" t="s">
        <v>1</v>
      </c>
      <c r="AV27" s="79" t="s">
        <v>2</v>
      </c>
      <c r="AW27" s="79" t="s">
        <v>1</v>
      </c>
      <c r="AX27" s="79" t="s">
        <v>1</v>
      </c>
      <c r="AY27" s="79" t="s">
        <v>1</v>
      </c>
      <c r="AZ27" s="79" t="s">
        <v>1</v>
      </c>
      <c r="BA27" s="78"/>
      <c r="BB27" s="79">
        <v>0</v>
      </c>
      <c r="BC27" s="111" t="s">
        <v>0</v>
      </c>
      <c r="BD27" s="79" t="s">
        <v>2</v>
      </c>
      <c r="BE27" s="79" t="s">
        <v>1</v>
      </c>
      <c r="BF27" s="79" t="s">
        <v>2</v>
      </c>
      <c r="BG27" s="79" t="s">
        <v>2</v>
      </c>
      <c r="BH27" s="79" t="s">
        <v>1</v>
      </c>
      <c r="BI27" s="79" t="s">
        <v>1</v>
      </c>
      <c r="BJ27" s="153" t="s">
        <v>521</v>
      </c>
      <c r="BK27" s="109" t="s">
        <v>11</v>
      </c>
      <c r="BL27" s="79" t="s">
        <v>11</v>
      </c>
      <c r="BM27" s="79" t="s">
        <v>0</v>
      </c>
      <c r="BN27" s="79" t="s">
        <v>0</v>
      </c>
      <c r="BO27" s="79" t="s">
        <v>0</v>
      </c>
      <c r="BP27" s="113" t="s">
        <v>0</v>
      </c>
    </row>
    <row r="28" spans="1:68" s="3" customFormat="1" ht="30" customHeight="1">
      <c r="A28" s="133">
        <v>14021</v>
      </c>
      <c r="B28" s="76" t="s">
        <v>202</v>
      </c>
      <c r="C28" s="140">
        <v>45017</v>
      </c>
      <c r="D28" s="77" t="s">
        <v>218</v>
      </c>
      <c r="E28" s="77" t="s">
        <v>225</v>
      </c>
      <c r="F28" s="77" t="s">
        <v>226</v>
      </c>
      <c r="G28" s="76" t="s">
        <v>228</v>
      </c>
      <c r="H28" s="78" t="s">
        <v>249</v>
      </c>
      <c r="I28" s="78" t="s">
        <v>267</v>
      </c>
      <c r="J28" s="79" t="s">
        <v>476</v>
      </c>
      <c r="K28" s="78"/>
      <c r="L28" s="80" t="s">
        <v>45</v>
      </c>
      <c r="M28" s="81" t="s">
        <v>270</v>
      </c>
      <c r="N28" s="82" t="s">
        <v>273</v>
      </c>
      <c r="O28" s="83"/>
      <c r="P28" s="82"/>
      <c r="Q28" s="82" t="s">
        <v>276</v>
      </c>
      <c r="R28" s="81" t="s">
        <v>89</v>
      </c>
      <c r="S28" s="79" t="s">
        <v>63</v>
      </c>
      <c r="T28" s="79" t="s">
        <v>27</v>
      </c>
      <c r="U28" s="84" t="s">
        <v>282</v>
      </c>
      <c r="V28" s="79" t="s">
        <v>488</v>
      </c>
      <c r="W28" s="79" t="s">
        <v>5</v>
      </c>
      <c r="X28" s="79" t="s">
        <v>282</v>
      </c>
      <c r="Y28" s="85" t="s">
        <v>4</v>
      </c>
      <c r="Z28" s="85" t="s">
        <v>4</v>
      </c>
      <c r="AA28" s="86"/>
      <c r="AB28" s="86"/>
      <c r="AC28" s="149"/>
      <c r="AD28" s="105"/>
      <c r="AE28" s="109" t="s">
        <v>461</v>
      </c>
      <c r="AF28" s="87">
        <v>11129</v>
      </c>
      <c r="AG28" s="92">
        <v>2970</v>
      </c>
      <c r="AH28" s="88">
        <v>29160</v>
      </c>
      <c r="AI28" s="142">
        <f t="shared" si="1"/>
        <v>43</v>
      </c>
      <c r="AJ28" s="79" t="s">
        <v>364</v>
      </c>
      <c r="AK28" s="78">
        <v>2</v>
      </c>
      <c r="AL28" s="78">
        <v>0</v>
      </c>
      <c r="AM28" s="80" t="s">
        <v>8</v>
      </c>
      <c r="AN28" s="79" t="s">
        <v>2</v>
      </c>
      <c r="AO28" s="79" t="s">
        <v>2</v>
      </c>
      <c r="AP28" s="79" t="s">
        <v>2</v>
      </c>
      <c r="AQ28" s="79" t="s">
        <v>1</v>
      </c>
      <c r="AR28" s="79" t="s">
        <v>1</v>
      </c>
      <c r="AS28" s="113" t="s">
        <v>16</v>
      </c>
      <c r="AT28" s="79" t="s">
        <v>1</v>
      </c>
      <c r="AU28" s="79" t="s">
        <v>1</v>
      </c>
      <c r="AV28" s="79" t="s">
        <v>2</v>
      </c>
      <c r="AW28" s="79" t="s">
        <v>1</v>
      </c>
      <c r="AX28" s="79" t="s">
        <v>1</v>
      </c>
      <c r="AY28" s="79" t="s">
        <v>1</v>
      </c>
      <c r="AZ28" s="79" t="s">
        <v>1</v>
      </c>
      <c r="BA28" s="78"/>
      <c r="BB28" s="79">
        <v>0</v>
      </c>
      <c r="BC28" s="111" t="s">
        <v>0</v>
      </c>
      <c r="BD28" s="79" t="s">
        <v>2</v>
      </c>
      <c r="BE28" s="79" t="s">
        <v>1</v>
      </c>
      <c r="BF28" s="79" t="s">
        <v>2</v>
      </c>
      <c r="BG28" s="79" t="s">
        <v>2</v>
      </c>
      <c r="BH28" s="79" t="s">
        <v>1</v>
      </c>
      <c r="BI28" s="79" t="s">
        <v>1</v>
      </c>
      <c r="BJ28" s="153" t="s">
        <v>521</v>
      </c>
      <c r="BK28" s="109" t="s">
        <v>11</v>
      </c>
      <c r="BL28" s="79" t="s">
        <v>11</v>
      </c>
      <c r="BM28" s="79" t="s">
        <v>0</v>
      </c>
      <c r="BN28" s="79" t="s">
        <v>0</v>
      </c>
      <c r="BO28" s="79" t="s">
        <v>0</v>
      </c>
      <c r="BP28" s="113" t="s">
        <v>0</v>
      </c>
    </row>
    <row r="29" spans="1:68" s="3" customFormat="1" ht="30" customHeight="1">
      <c r="A29" s="133">
        <v>14022</v>
      </c>
      <c r="B29" s="76" t="s">
        <v>203</v>
      </c>
      <c r="C29" s="141">
        <v>45017</v>
      </c>
      <c r="D29" s="77" t="s">
        <v>218</v>
      </c>
      <c r="E29" s="77" t="s">
        <v>225</v>
      </c>
      <c r="F29" s="77" t="s">
        <v>226</v>
      </c>
      <c r="G29" s="76" t="s">
        <v>228</v>
      </c>
      <c r="H29" s="78" t="s">
        <v>250</v>
      </c>
      <c r="I29" s="78" t="s">
        <v>267</v>
      </c>
      <c r="J29" s="79" t="s">
        <v>477</v>
      </c>
      <c r="K29" s="78"/>
      <c r="L29" s="80" t="s">
        <v>45</v>
      </c>
      <c r="M29" s="81" t="s">
        <v>270</v>
      </c>
      <c r="N29" s="82" t="s">
        <v>273</v>
      </c>
      <c r="O29" s="83"/>
      <c r="P29" s="82"/>
      <c r="Q29" s="82" t="s">
        <v>276</v>
      </c>
      <c r="R29" s="81" t="s">
        <v>89</v>
      </c>
      <c r="S29" s="79" t="s">
        <v>63</v>
      </c>
      <c r="T29" s="79" t="s">
        <v>27</v>
      </c>
      <c r="U29" s="84" t="s">
        <v>278</v>
      </c>
      <c r="V29" s="79" t="s">
        <v>489</v>
      </c>
      <c r="W29" s="79" t="s">
        <v>5</v>
      </c>
      <c r="X29" s="79" t="s">
        <v>282</v>
      </c>
      <c r="Y29" s="85" t="s">
        <v>4</v>
      </c>
      <c r="Z29" s="85" t="s">
        <v>4</v>
      </c>
      <c r="AA29" s="86"/>
      <c r="AB29" s="86"/>
      <c r="AC29" s="149"/>
      <c r="AD29" s="105"/>
      <c r="AE29" s="109" t="s">
        <v>461</v>
      </c>
      <c r="AF29" s="87">
        <v>22863</v>
      </c>
      <c r="AG29" s="92">
        <v>4371</v>
      </c>
      <c r="AH29" s="88">
        <v>29556</v>
      </c>
      <c r="AI29" s="142">
        <f t="shared" si="1"/>
        <v>42</v>
      </c>
      <c r="AJ29" s="79" t="s">
        <v>364</v>
      </c>
      <c r="AK29" s="78">
        <v>3</v>
      </c>
      <c r="AL29" s="78">
        <v>0</v>
      </c>
      <c r="AM29" s="80" t="s">
        <v>8</v>
      </c>
      <c r="AN29" s="79" t="s">
        <v>2</v>
      </c>
      <c r="AO29" s="79" t="s">
        <v>2</v>
      </c>
      <c r="AP29" s="79" t="s">
        <v>2</v>
      </c>
      <c r="AQ29" s="79" t="s">
        <v>1</v>
      </c>
      <c r="AR29" s="79" t="s">
        <v>1</v>
      </c>
      <c r="AS29" s="113" t="s">
        <v>16</v>
      </c>
      <c r="AT29" s="79" t="s">
        <v>1</v>
      </c>
      <c r="AU29" s="79" t="s">
        <v>1</v>
      </c>
      <c r="AV29" s="79" t="s">
        <v>2</v>
      </c>
      <c r="AW29" s="79" t="s">
        <v>1</v>
      </c>
      <c r="AX29" s="79" t="s">
        <v>1</v>
      </c>
      <c r="AY29" s="79" t="s">
        <v>1</v>
      </c>
      <c r="AZ29" s="79" t="s">
        <v>1</v>
      </c>
      <c r="BA29" s="78"/>
      <c r="BB29" s="79">
        <v>0</v>
      </c>
      <c r="BC29" s="111" t="s">
        <v>0</v>
      </c>
      <c r="BD29" s="79" t="s">
        <v>2</v>
      </c>
      <c r="BE29" s="79" t="s">
        <v>1</v>
      </c>
      <c r="BF29" s="79" t="s">
        <v>2</v>
      </c>
      <c r="BG29" s="79" t="s">
        <v>1</v>
      </c>
      <c r="BH29" s="79" t="s">
        <v>1</v>
      </c>
      <c r="BI29" s="79" t="s">
        <v>1</v>
      </c>
      <c r="BJ29" s="153" t="s">
        <v>521</v>
      </c>
      <c r="BK29" s="109" t="s">
        <v>0</v>
      </c>
      <c r="BL29" s="79" t="s">
        <v>11</v>
      </c>
      <c r="BM29" s="79" t="s">
        <v>0</v>
      </c>
      <c r="BN29" s="79" t="s">
        <v>0</v>
      </c>
      <c r="BO29" s="79" t="s">
        <v>0</v>
      </c>
      <c r="BP29" s="113" t="s">
        <v>0</v>
      </c>
    </row>
    <row r="30" spans="1:68" s="3" customFormat="1" ht="30" customHeight="1">
      <c r="A30" s="133">
        <v>14023</v>
      </c>
      <c r="B30" s="76" t="s">
        <v>204</v>
      </c>
      <c r="C30" s="140">
        <v>45017</v>
      </c>
      <c r="D30" s="77" t="s">
        <v>218</v>
      </c>
      <c r="E30" s="77" t="s">
        <v>225</v>
      </c>
      <c r="F30" s="77" t="s">
        <v>226</v>
      </c>
      <c r="G30" s="76" t="s">
        <v>228</v>
      </c>
      <c r="H30" s="78" t="s">
        <v>251</v>
      </c>
      <c r="I30" s="78" t="s">
        <v>267</v>
      </c>
      <c r="J30" s="79" t="s">
        <v>468</v>
      </c>
      <c r="K30" s="78"/>
      <c r="L30" s="80" t="s">
        <v>45</v>
      </c>
      <c r="M30" s="81" t="s">
        <v>270</v>
      </c>
      <c r="N30" s="82" t="s">
        <v>273</v>
      </c>
      <c r="O30" s="83"/>
      <c r="P30" s="82"/>
      <c r="Q30" s="82" t="s">
        <v>276</v>
      </c>
      <c r="R30" s="81" t="s">
        <v>89</v>
      </c>
      <c r="S30" s="79" t="s">
        <v>63</v>
      </c>
      <c r="T30" s="79" t="s">
        <v>27</v>
      </c>
      <c r="U30" s="84" t="s">
        <v>278</v>
      </c>
      <c r="V30" s="79" t="s">
        <v>5</v>
      </c>
      <c r="W30" s="79" t="s">
        <v>5</v>
      </c>
      <c r="X30" s="79" t="s">
        <v>282</v>
      </c>
      <c r="Y30" s="85" t="s">
        <v>4</v>
      </c>
      <c r="Z30" s="85" t="s">
        <v>4</v>
      </c>
      <c r="AA30" s="86"/>
      <c r="AB30" s="86"/>
      <c r="AC30" s="149"/>
      <c r="AD30" s="105"/>
      <c r="AE30" s="109" t="s">
        <v>461</v>
      </c>
      <c r="AF30" s="87">
        <v>17895</v>
      </c>
      <c r="AG30" s="92">
        <v>4077</v>
      </c>
      <c r="AH30" s="88">
        <v>30590</v>
      </c>
      <c r="AI30" s="142">
        <f t="shared" si="1"/>
        <v>39</v>
      </c>
      <c r="AJ30" s="79" t="s">
        <v>364</v>
      </c>
      <c r="AK30" s="78">
        <v>2</v>
      </c>
      <c r="AL30" s="78">
        <v>0</v>
      </c>
      <c r="AM30" s="80" t="s">
        <v>13</v>
      </c>
      <c r="AN30" s="79" t="s">
        <v>2</v>
      </c>
      <c r="AO30" s="79" t="s">
        <v>2</v>
      </c>
      <c r="AP30" s="79" t="s">
        <v>2</v>
      </c>
      <c r="AQ30" s="79" t="s">
        <v>1</v>
      </c>
      <c r="AR30" s="79" t="s">
        <v>1</v>
      </c>
      <c r="AS30" s="113" t="s">
        <v>16</v>
      </c>
      <c r="AT30" s="79" t="s">
        <v>1</v>
      </c>
      <c r="AU30" s="79" t="s">
        <v>1</v>
      </c>
      <c r="AV30" s="79" t="s">
        <v>2</v>
      </c>
      <c r="AW30" s="79" t="s">
        <v>1</v>
      </c>
      <c r="AX30" s="79" t="s">
        <v>1</v>
      </c>
      <c r="AY30" s="79" t="s">
        <v>1</v>
      </c>
      <c r="AZ30" s="79" t="s">
        <v>1</v>
      </c>
      <c r="BA30" s="78"/>
      <c r="BB30" s="79">
        <v>1</v>
      </c>
      <c r="BC30" s="111" t="s">
        <v>11</v>
      </c>
      <c r="BD30" s="79" t="s">
        <v>2</v>
      </c>
      <c r="BE30" s="79" t="s">
        <v>1</v>
      </c>
      <c r="BF30" s="79" t="s">
        <v>2</v>
      </c>
      <c r="BG30" s="79" t="s">
        <v>2</v>
      </c>
      <c r="BH30" s="79" t="s">
        <v>2</v>
      </c>
      <c r="BI30" s="79" t="s">
        <v>1</v>
      </c>
      <c r="BJ30" s="153" t="s">
        <v>521</v>
      </c>
      <c r="BK30" s="109" t="s">
        <v>0</v>
      </c>
      <c r="BL30" s="79" t="s">
        <v>11</v>
      </c>
      <c r="BM30" s="79" t="s">
        <v>11</v>
      </c>
      <c r="BN30" s="79" t="s">
        <v>0</v>
      </c>
      <c r="BO30" s="79" t="s">
        <v>0</v>
      </c>
      <c r="BP30" s="113" t="s">
        <v>0</v>
      </c>
    </row>
    <row r="31" spans="1:68" s="3" customFormat="1" ht="30" customHeight="1">
      <c r="A31" s="133">
        <v>14024</v>
      </c>
      <c r="B31" s="76" t="s">
        <v>205</v>
      </c>
      <c r="C31" s="141">
        <v>45017</v>
      </c>
      <c r="D31" s="77" t="s">
        <v>218</v>
      </c>
      <c r="E31" s="77" t="s">
        <v>225</v>
      </c>
      <c r="F31" s="77" t="s">
        <v>226</v>
      </c>
      <c r="G31" s="76" t="s">
        <v>228</v>
      </c>
      <c r="H31" s="78" t="s">
        <v>252</v>
      </c>
      <c r="I31" s="78" t="s">
        <v>267</v>
      </c>
      <c r="J31" s="79" t="s">
        <v>466</v>
      </c>
      <c r="K31" s="78"/>
      <c r="L31" s="80" t="s">
        <v>45</v>
      </c>
      <c r="M31" s="81" t="s">
        <v>270</v>
      </c>
      <c r="N31" s="82" t="s">
        <v>273</v>
      </c>
      <c r="O31" s="83"/>
      <c r="P31" s="82"/>
      <c r="Q31" s="82" t="s">
        <v>276</v>
      </c>
      <c r="R31" s="81" t="s">
        <v>89</v>
      </c>
      <c r="S31" s="79" t="s">
        <v>63</v>
      </c>
      <c r="T31" s="79" t="s">
        <v>27</v>
      </c>
      <c r="U31" s="84" t="s">
        <v>278</v>
      </c>
      <c r="V31" s="79" t="s">
        <v>5</v>
      </c>
      <c r="W31" s="79" t="s">
        <v>5</v>
      </c>
      <c r="X31" s="79" t="s">
        <v>282</v>
      </c>
      <c r="Y31" s="85" t="s">
        <v>4</v>
      </c>
      <c r="Z31" s="85" t="s">
        <v>4</v>
      </c>
      <c r="AA31" s="86"/>
      <c r="AB31" s="86"/>
      <c r="AC31" s="149"/>
      <c r="AD31" s="105"/>
      <c r="AE31" s="109" t="s">
        <v>461</v>
      </c>
      <c r="AF31" s="87">
        <v>12540</v>
      </c>
      <c r="AG31" s="92">
        <v>4902</v>
      </c>
      <c r="AH31" s="88">
        <v>42036</v>
      </c>
      <c r="AI31" s="142">
        <f t="shared" si="1"/>
        <v>8</v>
      </c>
      <c r="AJ31" s="79" t="s">
        <v>366</v>
      </c>
      <c r="AK31" s="78">
        <v>3</v>
      </c>
      <c r="AL31" s="78">
        <v>0</v>
      </c>
      <c r="AM31" s="80" t="s">
        <v>13</v>
      </c>
      <c r="AN31" s="79" t="s">
        <v>2</v>
      </c>
      <c r="AO31" s="79" t="s">
        <v>2</v>
      </c>
      <c r="AP31" s="79" t="s">
        <v>2</v>
      </c>
      <c r="AQ31" s="79" t="s">
        <v>1</v>
      </c>
      <c r="AR31" s="79" t="s">
        <v>1</v>
      </c>
      <c r="AS31" s="113" t="s">
        <v>16</v>
      </c>
      <c r="AT31" s="79" t="s">
        <v>1</v>
      </c>
      <c r="AU31" s="79" t="s">
        <v>1</v>
      </c>
      <c r="AV31" s="79" t="s">
        <v>2</v>
      </c>
      <c r="AW31" s="79" t="s">
        <v>1</v>
      </c>
      <c r="AX31" s="79" t="s">
        <v>1</v>
      </c>
      <c r="AY31" s="79" t="s">
        <v>1</v>
      </c>
      <c r="AZ31" s="79" t="s">
        <v>1</v>
      </c>
      <c r="BA31" s="78"/>
      <c r="BB31" s="79">
        <v>0</v>
      </c>
      <c r="BC31" s="111" t="s">
        <v>11</v>
      </c>
      <c r="BD31" s="79" t="s">
        <v>2</v>
      </c>
      <c r="BE31" s="79" t="s">
        <v>1</v>
      </c>
      <c r="BF31" s="79" t="s">
        <v>2</v>
      </c>
      <c r="BG31" s="79" t="s">
        <v>2</v>
      </c>
      <c r="BH31" s="79" t="s">
        <v>1</v>
      </c>
      <c r="BI31" s="79" t="s">
        <v>1</v>
      </c>
      <c r="BJ31" s="153" t="s">
        <v>521</v>
      </c>
      <c r="BK31" s="109" t="s">
        <v>11</v>
      </c>
      <c r="BL31" s="79" t="s">
        <v>11</v>
      </c>
      <c r="BM31" s="79" t="s">
        <v>11</v>
      </c>
      <c r="BN31" s="79" t="s">
        <v>0</v>
      </c>
      <c r="BO31" s="79" t="s">
        <v>0</v>
      </c>
      <c r="BP31" s="113" t="s">
        <v>0</v>
      </c>
    </row>
    <row r="32" spans="1:68" s="3" customFormat="1" ht="30" customHeight="1">
      <c r="A32" s="133">
        <v>14025</v>
      </c>
      <c r="B32" s="76" t="s">
        <v>206</v>
      </c>
      <c r="C32" s="140">
        <v>45017</v>
      </c>
      <c r="D32" s="77" t="s">
        <v>218</v>
      </c>
      <c r="E32" s="77" t="s">
        <v>225</v>
      </c>
      <c r="F32" s="77" t="s">
        <v>226</v>
      </c>
      <c r="G32" s="76" t="s">
        <v>228</v>
      </c>
      <c r="H32" s="78" t="s">
        <v>253</v>
      </c>
      <c r="I32" s="78" t="s">
        <v>267</v>
      </c>
      <c r="J32" s="79" t="s">
        <v>478</v>
      </c>
      <c r="K32" s="78"/>
      <c r="L32" s="80" t="s">
        <v>24</v>
      </c>
      <c r="M32" s="81" t="s">
        <v>270</v>
      </c>
      <c r="N32" s="82" t="s">
        <v>273</v>
      </c>
      <c r="O32" s="83"/>
      <c r="P32" s="82"/>
      <c r="Q32" s="82" t="s">
        <v>276</v>
      </c>
      <c r="R32" s="81" t="s">
        <v>89</v>
      </c>
      <c r="S32" s="79" t="s">
        <v>63</v>
      </c>
      <c r="T32" s="79" t="s">
        <v>27</v>
      </c>
      <c r="U32" s="84" t="s">
        <v>278</v>
      </c>
      <c r="V32" s="79" t="s">
        <v>5</v>
      </c>
      <c r="W32" s="79" t="s">
        <v>5</v>
      </c>
      <c r="X32" s="79" t="s">
        <v>282</v>
      </c>
      <c r="Y32" s="85" t="s">
        <v>4</v>
      </c>
      <c r="Z32" s="85" t="s">
        <v>4</v>
      </c>
      <c r="AA32" s="86"/>
      <c r="AB32" s="86"/>
      <c r="AC32" s="149"/>
      <c r="AD32" s="105"/>
      <c r="AE32" s="109" t="s">
        <v>461</v>
      </c>
      <c r="AF32" s="87">
        <v>17025</v>
      </c>
      <c r="AG32" s="92">
        <v>6013</v>
      </c>
      <c r="AH32" s="88">
        <v>27820</v>
      </c>
      <c r="AI32" s="142">
        <f t="shared" si="1"/>
        <v>47</v>
      </c>
      <c r="AJ32" s="79" t="s">
        <v>364</v>
      </c>
      <c r="AK32" s="78">
        <v>2</v>
      </c>
      <c r="AL32" s="78">
        <v>0</v>
      </c>
      <c r="AM32" s="80" t="s">
        <v>8</v>
      </c>
      <c r="AN32" s="79" t="s">
        <v>2</v>
      </c>
      <c r="AO32" s="79" t="s">
        <v>2</v>
      </c>
      <c r="AP32" s="79" t="s">
        <v>2</v>
      </c>
      <c r="AQ32" s="79" t="s">
        <v>1</v>
      </c>
      <c r="AR32" s="79" t="s">
        <v>1</v>
      </c>
      <c r="AS32" s="113" t="s">
        <v>16</v>
      </c>
      <c r="AT32" s="79" t="s">
        <v>1</v>
      </c>
      <c r="AU32" s="79" t="s">
        <v>1</v>
      </c>
      <c r="AV32" s="79" t="s">
        <v>2</v>
      </c>
      <c r="AW32" s="79" t="s">
        <v>1</v>
      </c>
      <c r="AX32" s="79" t="s">
        <v>1</v>
      </c>
      <c r="AY32" s="79" t="s">
        <v>1</v>
      </c>
      <c r="AZ32" s="79" t="s">
        <v>1</v>
      </c>
      <c r="BA32" s="78"/>
      <c r="BB32" s="79">
        <v>0</v>
      </c>
      <c r="BC32" s="111" t="s">
        <v>11</v>
      </c>
      <c r="BD32" s="79" t="s">
        <v>2</v>
      </c>
      <c r="BE32" s="79" t="s">
        <v>1</v>
      </c>
      <c r="BF32" s="79" t="s">
        <v>2</v>
      </c>
      <c r="BG32" s="79" t="s">
        <v>2</v>
      </c>
      <c r="BH32" s="79" t="s">
        <v>2</v>
      </c>
      <c r="BI32" s="79" t="s">
        <v>1</v>
      </c>
      <c r="BJ32" s="153" t="s">
        <v>521</v>
      </c>
      <c r="BK32" s="109" t="s">
        <v>11</v>
      </c>
      <c r="BL32" s="79" t="s">
        <v>11</v>
      </c>
      <c r="BM32" s="79" t="s">
        <v>11</v>
      </c>
      <c r="BN32" s="79" t="s">
        <v>0</v>
      </c>
      <c r="BO32" s="79" t="s">
        <v>0</v>
      </c>
      <c r="BP32" s="113" t="s">
        <v>0</v>
      </c>
    </row>
    <row r="33" spans="1:68" s="3" customFormat="1" ht="30" customHeight="1">
      <c r="A33" s="133">
        <v>15001</v>
      </c>
      <c r="B33" s="76" t="s">
        <v>207</v>
      </c>
      <c r="C33" s="141">
        <v>45017</v>
      </c>
      <c r="D33" s="77" t="s">
        <v>219</v>
      </c>
      <c r="E33" s="77" t="s">
        <v>225</v>
      </c>
      <c r="F33" s="77" t="s">
        <v>226</v>
      </c>
      <c r="G33" s="76" t="s">
        <v>228</v>
      </c>
      <c r="H33" s="78" t="s">
        <v>254</v>
      </c>
      <c r="I33" s="78" t="s">
        <v>267</v>
      </c>
      <c r="J33" s="79" t="s">
        <v>479</v>
      </c>
      <c r="K33" s="78"/>
      <c r="L33" s="80" t="s">
        <v>70</v>
      </c>
      <c r="M33" s="81" t="s">
        <v>270</v>
      </c>
      <c r="N33" s="82" t="s">
        <v>273</v>
      </c>
      <c r="O33" s="83"/>
      <c r="P33" s="82"/>
      <c r="Q33" s="82" t="s">
        <v>276</v>
      </c>
      <c r="R33" s="81" t="s">
        <v>89</v>
      </c>
      <c r="S33" s="79" t="s">
        <v>63</v>
      </c>
      <c r="T33" s="79" t="s">
        <v>27</v>
      </c>
      <c r="U33" s="84" t="s">
        <v>278</v>
      </c>
      <c r="V33" s="79" t="s">
        <v>5</v>
      </c>
      <c r="W33" s="79" t="s">
        <v>5</v>
      </c>
      <c r="X33" s="79" t="s">
        <v>282</v>
      </c>
      <c r="Y33" s="85" t="s">
        <v>4</v>
      </c>
      <c r="Z33" s="85" t="s">
        <v>4</v>
      </c>
      <c r="AA33" s="86"/>
      <c r="AB33" s="86"/>
      <c r="AC33" s="149"/>
      <c r="AD33" s="105"/>
      <c r="AE33" s="109" t="s">
        <v>461</v>
      </c>
      <c r="AF33" s="87">
        <v>40587</v>
      </c>
      <c r="AG33" s="92">
        <v>14911</v>
      </c>
      <c r="AH33" s="88">
        <v>36192</v>
      </c>
      <c r="AI33" s="142">
        <f t="shared" si="1"/>
        <v>24</v>
      </c>
      <c r="AJ33" s="79" t="s">
        <v>364</v>
      </c>
      <c r="AK33" s="78">
        <v>3</v>
      </c>
      <c r="AL33" s="78">
        <v>0</v>
      </c>
      <c r="AM33" s="80" t="s">
        <v>13</v>
      </c>
      <c r="AN33" s="79" t="s">
        <v>2</v>
      </c>
      <c r="AO33" s="79" t="s">
        <v>2</v>
      </c>
      <c r="AP33" s="79" t="s">
        <v>2</v>
      </c>
      <c r="AQ33" s="79" t="s">
        <v>1</v>
      </c>
      <c r="AR33" s="79" t="s">
        <v>1</v>
      </c>
      <c r="AS33" s="113" t="s">
        <v>492</v>
      </c>
      <c r="AT33" s="79" t="s">
        <v>1</v>
      </c>
      <c r="AU33" s="79" t="s">
        <v>1</v>
      </c>
      <c r="AV33" s="79" t="s">
        <v>2</v>
      </c>
      <c r="AW33" s="79" t="s">
        <v>1</v>
      </c>
      <c r="AX33" s="79" t="s">
        <v>2</v>
      </c>
      <c r="AY33" s="79" t="s">
        <v>1</v>
      </c>
      <c r="AZ33" s="79" t="s">
        <v>1</v>
      </c>
      <c r="BA33" s="78"/>
      <c r="BB33" s="79">
        <v>0</v>
      </c>
      <c r="BC33" s="111" t="s">
        <v>11</v>
      </c>
      <c r="BD33" s="79" t="s">
        <v>2</v>
      </c>
      <c r="BE33" s="79" t="s">
        <v>1</v>
      </c>
      <c r="BF33" s="79" t="s">
        <v>2</v>
      </c>
      <c r="BG33" s="79" t="s">
        <v>2</v>
      </c>
      <c r="BH33" s="79" t="s">
        <v>1</v>
      </c>
      <c r="BI33" s="79" t="s">
        <v>1</v>
      </c>
      <c r="BJ33" s="153" t="s">
        <v>521</v>
      </c>
      <c r="BK33" s="109" t="s">
        <v>11</v>
      </c>
      <c r="BL33" s="79" t="s">
        <v>11</v>
      </c>
      <c r="BM33" s="79" t="s">
        <v>0</v>
      </c>
      <c r="BN33" s="79" t="s">
        <v>0</v>
      </c>
      <c r="BO33" s="79" t="s">
        <v>0</v>
      </c>
      <c r="BP33" s="113" t="s">
        <v>0</v>
      </c>
    </row>
    <row r="34" spans="1:68" s="3" customFormat="1" ht="30" customHeight="1">
      <c r="A34" s="133">
        <v>15002</v>
      </c>
      <c r="B34" s="76" t="s">
        <v>208</v>
      </c>
      <c r="C34" s="140">
        <v>45017</v>
      </c>
      <c r="D34" s="77" t="s">
        <v>219</v>
      </c>
      <c r="E34" s="77" t="s">
        <v>225</v>
      </c>
      <c r="F34" s="77" t="s">
        <v>226</v>
      </c>
      <c r="G34" s="76" t="s">
        <v>228</v>
      </c>
      <c r="H34" s="78" t="s">
        <v>255</v>
      </c>
      <c r="I34" s="78" t="s">
        <v>267</v>
      </c>
      <c r="J34" s="79" t="s">
        <v>479</v>
      </c>
      <c r="K34" s="78"/>
      <c r="L34" s="80" t="s">
        <v>70</v>
      </c>
      <c r="M34" s="81" t="s">
        <v>270</v>
      </c>
      <c r="N34" s="82" t="s">
        <v>273</v>
      </c>
      <c r="O34" s="83"/>
      <c r="P34" s="82"/>
      <c r="Q34" s="82" t="s">
        <v>276</v>
      </c>
      <c r="R34" s="81" t="s">
        <v>89</v>
      </c>
      <c r="S34" s="79" t="s">
        <v>63</v>
      </c>
      <c r="T34" s="79" t="s">
        <v>57</v>
      </c>
      <c r="U34" s="84" t="s">
        <v>278</v>
      </c>
      <c r="V34" s="79" t="s">
        <v>5</v>
      </c>
      <c r="W34" s="79" t="s">
        <v>522</v>
      </c>
      <c r="X34" s="79" t="s">
        <v>282</v>
      </c>
      <c r="Y34" s="85" t="s">
        <v>4</v>
      </c>
      <c r="Z34" s="85" t="s">
        <v>4</v>
      </c>
      <c r="AA34" s="86"/>
      <c r="AB34" s="86"/>
      <c r="AC34" s="149"/>
      <c r="AD34" s="105"/>
      <c r="AE34" s="109" t="s">
        <v>461</v>
      </c>
      <c r="AF34" s="87">
        <v>12208</v>
      </c>
      <c r="AG34" s="92">
        <v>8031</v>
      </c>
      <c r="AH34" s="88">
        <v>42064</v>
      </c>
      <c r="AI34" s="142">
        <f t="shared" si="1"/>
        <v>8</v>
      </c>
      <c r="AJ34" s="79" t="s">
        <v>366</v>
      </c>
      <c r="AK34" s="78">
        <v>3</v>
      </c>
      <c r="AL34" s="78">
        <v>0</v>
      </c>
      <c r="AM34" s="80" t="s">
        <v>13</v>
      </c>
      <c r="AN34" s="79" t="s">
        <v>2</v>
      </c>
      <c r="AO34" s="79" t="s">
        <v>2</v>
      </c>
      <c r="AP34" s="79" t="s">
        <v>2</v>
      </c>
      <c r="AQ34" s="79" t="s">
        <v>1</v>
      </c>
      <c r="AR34" s="79" t="s">
        <v>1</v>
      </c>
      <c r="AS34" s="113" t="s">
        <v>492</v>
      </c>
      <c r="AT34" s="79" t="s">
        <v>1</v>
      </c>
      <c r="AU34" s="79" t="s">
        <v>1</v>
      </c>
      <c r="AV34" s="79" t="s">
        <v>2</v>
      </c>
      <c r="AW34" s="79" t="s">
        <v>1</v>
      </c>
      <c r="AX34" s="79" t="s">
        <v>2</v>
      </c>
      <c r="AY34" s="79" t="s">
        <v>1</v>
      </c>
      <c r="AZ34" s="79" t="s">
        <v>1</v>
      </c>
      <c r="BA34" s="78"/>
      <c r="BB34" s="79">
        <v>2</v>
      </c>
      <c r="BC34" s="111" t="s">
        <v>11</v>
      </c>
      <c r="BD34" s="79" t="s">
        <v>2</v>
      </c>
      <c r="BE34" s="79" t="s">
        <v>1</v>
      </c>
      <c r="BF34" s="79" t="s">
        <v>2</v>
      </c>
      <c r="BG34" s="79" t="s">
        <v>2</v>
      </c>
      <c r="BH34" s="79" t="s">
        <v>2</v>
      </c>
      <c r="BI34" s="79" t="s">
        <v>1</v>
      </c>
      <c r="BJ34" s="153" t="s">
        <v>521</v>
      </c>
      <c r="BK34" s="109" t="s">
        <v>0</v>
      </c>
      <c r="BL34" s="79" t="s">
        <v>11</v>
      </c>
      <c r="BM34" s="79" t="s">
        <v>11</v>
      </c>
      <c r="BN34" s="79" t="s">
        <v>0</v>
      </c>
      <c r="BO34" s="79" t="s">
        <v>0</v>
      </c>
      <c r="BP34" s="113" t="s">
        <v>0</v>
      </c>
    </row>
    <row r="35" spans="1:68" s="3" customFormat="1" ht="30" customHeight="1">
      <c r="A35" s="133">
        <v>15003</v>
      </c>
      <c r="B35" s="76" t="s">
        <v>209</v>
      </c>
      <c r="C35" s="141">
        <v>45017</v>
      </c>
      <c r="D35" s="77" t="s">
        <v>219</v>
      </c>
      <c r="E35" s="77" t="s">
        <v>225</v>
      </c>
      <c r="F35" s="77" t="s">
        <v>226</v>
      </c>
      <c r="G35" s="76" t="s">
        <v>228</v>
      </c>
      <c r="H35" s="78" t="s">
        <v>256</v>
      </c>
      <c r="I35" s="78" t="s">
        <v>267</v>
      </c>
      <c r="J35" s="79" t="s">
        <v>479</v>
      </c>
      <c r="K35" s="78"/>
      <c r="L35" s="80" t="s">
        <v>70</v>
      </c>
      <c r="M35" s="81" t="s">
        <v>270</v>
      </c>
      <c r="N35" s="82" t="s">
        <v>273</v>
      </c>
      <c r="O35" s="83"/>
      <c r="P35" s="82"/>
      <c r="Q35" s="82" t="s">
        <v>276</v>
      </c>
      <c r="R35" s="81" t="s">
        <v>89</v>
      </c>
      <c r="S35" s="79" t="s">
        <v>63</v>
      </c>
      <c r="T35" s="79" t="s">
        <v>86</v>
      </c>
      <c r="U35" s="84" t="s">
        <v>278</v>
      </c>
      <c r="V35" s="79" t="s">
        <v>489</v>
      </c>
      <c r="W35" s="79" t="s">
        <v>5</v>
      </c>
      <c r="X35" s="79" t="s">
        <v>282</v>
      </c>
      <c r="Y35" s="85" t="s">
        <v>4</v>
      </c>
      <c r="Z35" s="85" t="s">
        <v>4</v>
      </c>
      <c r="AA35" s="86"/>
      <c r="AB35" s="86"/>
      <c r="AC35" s="149"/>
      <c r="AD35" s="105"/>
      <c r="AE35" s="109" t="s">
        <v>461</v>
      </c>
      <c r="AF35" s="87">
        <v>21773</v>
      </c>
      <c r="AG35" s="92">
        <v>10009</v>
      </c>
      <c r="AH35" s="88">
        <v>24532</v>
      </c>
      <c r="AI35" s="142">
        <f t="shared" si="1"/>
        <v>56</v>
      </c>
      <c r="AJ35" s="79" t="s">
        <v>364</v>
      </c>
      <c r="AK35" s="78">
        <v>3</v>
      </c>
      <c r="AL35" s="78">
        <v>0</v>
      </c>
      <c r="AM35" s="80" t="s">
        <v>13</v>
      </c>
      <c r="AN35" s="79" t="s">
        <v>2</v>
      </c>
      <c r="AO35" s="79" t="s">
        <v>2</v>
      </c>
      <c r="AP35" s="79" t="s">
        <v>2</v>
      </c>
      <c r="AQ35" s="79" t="s">
        <v>1</v>
      </c>
      <c r="AR35" s="79" t="s">
        <v>1</v>
      </c>
      <c r="AS35" s="113" t="s">
        <v>492</v>
      </c>
      <c r="AT35" s="79" t="s">
        <v>1</v>
      </c>
      <c r="AU35" s="79" t="s">
        <v>1</v>
      </c>
      <c r="AV35" s="79" t="s">
        <v>2</v>
      </c>
      <c r="AW35" s="79" t="s">
        <v>2</v>
      </c>
      <c r="AX35" s="79" t="s">
        <v>2</v>
      </c>
      <c r="AY35" s="79" t="s">
        <v>1</v>
      </c>
      <c r="AZ35" s="79" t="s">
        <v>1</v>
      </c>
      <c r="BA35" s="78"/>
      <c r="BB35" s="79">
        <v>0</v>
      </c>
      <c r="BC35" s="111" t="s">
        <v>11</v>
      </c>
      <c r="BD35" s="79" t="s">
        <v>2</v>
      </c>
      <c r="BE35" s="79" t="s">
        <v>1</v>
      </c>
      <c r="BF35" s="79" t="s">
        <v>2</v>
      </c>
      <c r="BG35" s="79" t="s">
        <v>2</v>
      </c>
      <c r="BH35" s="79" t="s">
        <v>2</v>
      </c>
      <c r="BI35" s="79" t="s">
        <v>1</v>
      </c>
      <c r="BJ35" s="153" t="s">
        <v>521</v>
      </c>
      <c r="BK35" s="109" t="s">
        <v>11</v>
      </c>
      <c r="BL35" s="79" t="s">
        <v>11</v>
      </c>
      <c r="BM35" s="79" t="s">
        <v>11</v>
      </c>
      <c r="BN35" s="79" t="s">
        <v>0</v>
      </c>
      <c r="BO35" s="79" t="s">
        <v>0</v>
      </c>
      <c r="BP35" s="113" t="s">
        <v>0</v>
      </c>
    </row>
    <row r="36" spans="1:68" s="3" customFormat="1" ht="30" customHeight="1">
      <c r="A36" s="133">
        <v>15004</v>
      </c>
      <c r="B36" s="76" t="s">
        <v>210</v>
      </c>
      <c r="C36" s="140">
        <v>45017</v>
      </c>
      <c r="D36" s="77" t="s">
        <v>219</v>
      </c>
      <c r="E36" s="77" t="s">
        <v>225</v>
      </c>
      <c r="F36" s="77" t="s">
        <v>226</v>
      </c>
      <c r="G36" s="76" t="s">
        <v>228</v>
      </c>
      <c r="H36" s="78" t="s">
        <v>257</v>
      </c>
      <c r="I36" s="78" t="s">
        <v>267</v>
      </c>
      <c r="J36" s="79" t="s">
        <v>480</v>
      </c>
      <c r="K36" s="78"/>
      <c r="L36" s="80" t="s">
        <v>264</v>
      </c>
      <c r="M36" s="81" t="s">
        <v>270</v>
      </c>
      <c r="N36" s="82" t="s">
        <v>273</v>
      </c>
      <c r="O36" s="83"/>
      <c r="P36" s="82"/>
      <c r="Q36" s="82" t="s">
        <v>276</v>
      </c>
      <c r="R36" s="81" t="s">
        <v>89</v>
      </c>
      <c r="S36" s="79" t="s">
        <v>63</v>
      </c>
      <c r="T36" s="79" t="s">
        <v>57</v>
      </c>
      <c r="U36" s="84" t="s">
        <v>278</v>
      </c>
      <c r="V36" s="79" t="s">
        <v>5</v>
      </c>
      <c r="W36" s="79" t="s">
        <v>535</v>
      </c>
      <c r="X36" s="79" t="s">
        <v>282</v>
      </c>
      <c r="Y36" s="85" t="s">
        <v>4</v>
      </c>
      <c r="Z36" s="85" t="s">
        <v>4</v>
      </c>
      <c r="AA36" s="86"/>
      <c r="AB36" s="86"/>
      <c r="AC36" s="149"/>
      <c r="AD36" s="105"/>
      <c r="AE36" s="109" t="s">
        <v>461</v>
      </c>
      <c r="AF36" s="87">
        <v>25162</v>
      </c>
      <c r="AG36" s="92">
        <v>11381</v>
      </c>
      <c r="AH36" s="88">
        <v>27089</v>
      </c>
      <c r="AI36" s="142">
        <f t="shared" si="1"/>
        <v>49</v>
      </c>
      <c r="AJ36" s="79" t="s">
        <v>364</v>
      </c>
      <c r="AK36" s="78">
        <v>3</v>
      </c>
      <c r="AL36" s="78">
        <v>0</v>
      </c>
      <c r="AM36" s="80" t="s">
        <v>8</v>
      </c>
      <c r="AN36" s="79" t="s">
        <v>2</v>
      </c>
      <c r="AO36" s="79" t="s">
        <v>2</v>
      </c>
      <c r="AP36" s="79" t="s">
        <v>2</v>
      </c>
      <c r="AQ36" s="79" t="s">
        <v>1</v>
      </c>
      <c r="AR36" s="79" t="s">
        <v>1</v>
      </c>
      <c r="AS36" s="113" t="s">
        <v>492</v>
      </c>
      <c r="AT36" s="79" t="s">
        <v>1</v>
      </c>
      <c r="AU36" s="79" t="s">
        <v>1</v>
      </c>
      <c r="AV36" s="79" t="s">
        <v>2</v>
      </c>
      <c r="AW36" s="79" t="s">
        <v>2</v>
      </c>
      <c r="AX36" s="79" t="s">
        <v>2</v>
      </c>
      <c r="AY36" s="79" t="s">
        <v>1</v>
      </c>
      <c r="AZ36" s="79" t="s">
        <v>1</v>
      </c>
      <c r="BA36" s="78"/>
      <c r="BB36" s="79">
        <v>1</v>
      </c>
      <c r="BC36" s="111" t="s">
        <v>11</v>
      </c>
      <c r="BD36" s="79" t="s">
        <v>2</v>
      </c>
      <c r="BE36" s="79" t="s">
        <v>1</v>
      </c>
      <c r="BF36" s="79" t="s">
        <v>2</v>
      </c>
      <c r="BG36" s="79" t="s">
        <v>2</v>
      </c>
      <c r="BH36" s="79" t="s">
        <v>2</v>
      </c>
      <c r="BI36" s="79" t="s">
        <v>1</v>
      </c>
      <c r="BJ36" s="153" t="s">
        <v>521</v>
      </c>
      <c r="BK36" s="109" t="s">
        <v>11</v>
      </c>
      <c r="BL36" s="79" t="s">
        <v>11</v>
      </c>
      <c r="BM36" s="79" t="s">
        <v>11</v>
      </c>
      <c r="BN36" s="79" t="s">
        <v>0</v>
      </c>
      <c r="BO36" s="79" t="s">
        <v>0</v>
      </c>
      <c r="BP36" s="113" t="s">
        <v>0</v>
      </c>
    </row>
    <row r="37" spans="1:68" s="3" customFormat="1" ht="30" customHeight="1">
      <c r="A37" s="133">
        <v>15005</v>
      </c>
      <c r="B37" s="76" t="s">
        <v>211</v>
      </c>
      <c r="C37" s="141">
        <v>45017</v>
      </c>
      <c r="D37" s="77" t="s">
        <v>219</v>
      </c>
      <c r="E37" s="77" t="s">
        <v>225</v>
      </c>
      <c r="F37" s="77" t="s">
        <v>226</v>
      </c>
      <c r="G37" s="76" t="s">
        <v>228</v>
      </c>
      <c r="H37" s="78" t="s">
        <v>258</v>
      </c>
      <c r="I37" s="78" t="s">
        <v>267</v>
      </c>
      <c r="J37" s="79" t="s">
        <v>481</v>
      </c>
      <c r="K37" s="78"/>
      <c r="L37" s="80" t="s">
        <v>179</v>
      </c>
      <c r="M37" s="81" t="s">
        <v>270</v>
      </c>
      <c r="N37" s="82" t="s">
        <v>273</v>
      </c>
      <c r="O37" s="83"/>
      <c r="P37" s="82"/>
      <c r="Q37" s="82" t="s">
        <v>276</v>
      </c>
      <c r="R37" s="81" t="s">
        <v>89</v>
      </c>
      <c r="S37" s="79" t="s">
        <v>63</v>
      </c>
      <c r="T37" s="79" t="s">
        <v>27</v>
      </c>
      <c r="U37" s="84" t="s">
        <v>278</v>
      </c>
      <c r="V37" s="79" t="s">
        <v>5</v>
      </c>
      <c r="W37" s="79" t="s">
        <v>5</v>
      </c>
      <c r="X37" s="79" t="s">
        <v>282</v>
      </c>
      <c r="Y37" s="85" t="s">
        <v>4</v>
      </c>
      <c r="Z37" s="85" t="s">
        <v>4</v>
      </c>
      <c r="AA37" s="86"/>
      <c r="AB37" s="86"/>
      <c r="AC37" s="149"/>
      <c r="AD37" s="105"/>
      <c r="AE37" s="109" t="s">
        <v>461</v>
      </c>
      <c r="AF37" s="87">
        <v>28813</v>
      </c>
      <c r="AG37" s="92">
        <v>7901</v>
      </c>
      <c r="AH37" s="88">
        <v>22706</v>
      </c>
      <c r="AI37" s="142">
        <f t="shared" si="1"/>
        <v>61</v>
      </c>
      <c r="AJ37" s="79" t="s">
        <v>364</v>
      </c>
      <c r="AK37" s="78">
        <v>3</v>
      </c>
      <c r="AL37" s="78">
        <v>0</v>
      </c>
      <c r="AM37" s="80" t="s">
        <v>8</v>
      </c>
      <c r="AN37" s="79" t="s">
        <v>2</v>
      </c>
      <c r="AO37" s="79" t="s">
        <v>2</v>
      </c>
      <c r="AP37" s="79" t="s">
        <v>2</v>
      </c>
      <c r="AQ37" s="79" t="s">
        <v>1</v>
      </c>
      <c r="AR37" s="79" t="s">
        <v>1</v>
      </c>
      <c r="AS37" s="113" t="s">
        <v>16</v>
      </c>
      <c r="AT37" s="79" t="s">
        <v>1</v>
      </c>
      <c r="AU37" s="79" t="s">
        <v>1</v>
      </c>
      <c r="AV37" s="79" t="s">
        <v>2</v>
      </c>
      <c r="AW37" s="79" t="s">
        <v>1</v>
      </c>
      <c r="AX37" s="79" t="s">
        <v>1</v>
      </c>
      <c r="AY37" s="79" t="s">
        <v>1</v>
      </c>
      <c r="AZ37" s="79" t="s">
        <v>1</v>
      </c>
      <c r="BA37" s="78"/>
      <c r="BB37" s="79">
        <v>0</v>
      </c>
      <c r="BC37" s="111" t="s">
        <v>0</v>
      </c>
      <c r="BD37" s="79" t="s">
        <v>2</v>
      </c>
      <c r="BE37" s="79" t="s">
        <v>1</v>
      </c>
      <c r="BF37" s="79" t="s">
        <v>2</v>
      </c>
      <c r="BG37" s="79" t="s">
        <v>1</v>
      </c>
      <c r="BH37" s="79" t="s">
        <v>1</v>
      </c>
      <c r="BI37" s="79" t="s">
        <v>1</v>
      </c>
      <c r="BJ37" s="153" t="s">
        <v>521</v>
      </c>
      <c r="BK37" s="109" t="s">
        <v>11</v>
      </c>
      <c r="BL37" s="79" t="s">
        <v>11</v>
      </c>
      <c r="BM37" s="79" t="s">
        <v>0</v>
      </c>
      <c r="BN37" s="79" t="s">
        <v>0</v>
      </c>
      <c r="BO37" s="79" t="s">
        <v>0</v>
      </c>
      <c r="BP37" s="113" t="s">
        <v>0</v>
      </c>
    </row>
    <row r="38" spans="1:68" s="3" customFormat="1" ht="30" customHeight="1">
      <c r="A38" s="133">
        <v>15006</v>
      </c>
      <c r="B38" s="76" t="s">
        <v>212</v>
      </c>
      <c r="C38" s="140">
        <v>45017</v>
      </c>
      <c r="D38" s="77" t="s">
        <v>219</v>
      </c>
      <c r="E38" s="77" t="s">
        <v>225</v>
      </c>
      <c r="F38" s="77" t="s">
        <v>226</v>
      </c>
      <c r="G38" s="76" t="s">
        <v>228</v>
      </c>
      <c r="H38" s="78" t="s">
        <v>259</v>
      </c>
      <c r="I38" s="78" t="s">
        <v>267</v>
      </c>
      <c r="J38" s="79" t="s">
        <v>482</v>
      </c>
      <c r="K38" s="78"/>
      <c r="L38" s="80" t="s">
        <v>7</v>
      </c>
      <c r="M38" s="81" t="s">
        <v>270</v>
      </c>
      <c r="N38" s="82" t="s">
        <v>273</v>
      </c>
      <c r="O38" s="83"/>
      <c r="P38" s="82"/>
      <c r="Q38" s="82" t="s">
        <v>276</v>
      </c>
      <c r="R38" s="81" t="s">
        <v>89</v>
      </c>
      <c r="S38" s="79" t="s">
        <v>63</v>
      </c>
      <c r="T38" s="79" t="s">
        <v>27</v>
      </c>
      <c r="U38" s="84" t="s">
        <v>278</v>
      </c>
      <c r="V38" s="79" t="s">
        <v>5</v>
      </c>
      <c r="W38" s="79" t="s">
        <v>522</v>
      </c>
      <c r="X38" s="79" t="s">
        <v>282</v>
      </c>
      <c r="Y38" s="85" t="s">
        <v>4</v>
      </c>
      <c r="Z38" s="85" t="s">
        <v>4</v>
      </c>
      <c r="AA38" s="86"/>
      <c r="AB38" s="86"/>
      <c r="AC38" s="149"/>
      <c r="AD38" s="105"/>
      <c r="AE38" s="109" t="s">
        <v>461</v>
      </c>
      <c r="AF38" s="87">
        <v>41925</v>
      </c>
      <c r="AG38" s="92">
        <v>12557</v>
      </c>
      <c r="AH38" s="88">
        <v>40238</v>
      </c>
      <c r="AI38" s="142">
        <f t="shared" si="1"/>
        <v>13</v>
      </c>
      <c r="AJ38" s="79" t="s">
        <v>364</v>
      </c>
      <c r="AK38" s="78">
        <v>3</v>
      </c>
      <c r="AL38" s="78">
        <v>0</v>
      </c>
      <c r="AM38" s="80" t="s">
        <v>13</v>
      </c>
      <c r="AN38" s="79" t="s">
        <v>2</v>
      </c>
      <c r="AO38" s="79" t="s">
        <v>2</v>
      </c>
      <c r="AP38" s="79" t="s">
        <v>2</v>
      </c>
      <c r="AQ38" s="79" t="s">
        <v>1</v>
      </c>
      <c r="AR38" s="79" t="s">
        <v>1</v>
      </c>
      <c r="AS38" s="113" t="s">
        <v>16</v>
      </c>
      <c r="AT38" s="79" t="s">
        <v>1</v>
      </c>
      <c r="AU38" s="79" t="s">
        <v>1</v>
      </c>
      <c r="AV38" s="79" t="s">
        <v>2</v>
      </c>
      <c r="AW38" s="79" t="s">
        <v>1</v>
      </c>
      <c r="AX38" s="79" t="s">
        <v>2</v>
      </c>
      <c r="AY38" s="79" t="s">
        <v>1</v>
      </c>
      <c r="AZ38" s="79" t="s">
        <v>1</v>
      </c>
      <c r="BA38" s="78"/>
      <c r="BB38" s="79">
        <v>2</v>
      </c>
      <c r="BC38" s="111" t="s">
        <v>11</v>
      </c>
      <c r="BD38" s="79" t="s">
        <v>2</v>
      </c>
      <c r="BE38" s="79" t="s">
        <v>1</v>
      </c>
      <c r="BF38" s="79" t="s">
        <v>2</v>
      </c>
      <c r="BG38" s="79" t="s">
        <v>2</v>
      </c>
      <c r="BH38" s="79" t="s">
        <v>2</v>
      </c>
      <c r="BI38" s="79" t="s">
        <v>1</v>
      </c>
      <c r="BJ38" s="153" t="s">
        <v>521</v>
      </c>
      <c r="BK38" s="109" t="s">
        <v>11</v>
      </c>
      <c r="BL38" s="79" t="s">
        <v>11</v>
      </c>
      <c r="BM38" s="79" t="s">
        <v>11</v>
      </c>
      <c r="BN38" s="79" t="s">
        <v>0</v>
      </c>
      <c r="BO38" s="79" t="s">
        <v>0</v>
      </c>
      <c r="BP38" s="113" t="s">
        <v>0</v>
      </c>
    </row>
    <row r="39" spans="1:68" s="3" customFormat="1" ht="30" customHeight="1">
      <c r="A39" s="133">
        <v>15007</v>
      </c>
      <c r="B39" s="76" t="s">
        <v>213</v>
      </c>
      <c r="C39" s="141">
        <v>45017</v>
      </c>
      <c r="D39" s="77" t="s">
        <v>219</v>
      </c>
      <c r="E39" s="77" t="s">
        <v>225</v>
      </c>
      <c r="F39" s="77" t="s">
        <v>226</v>
      </c>
      <c r="G39" s="76" t="s">
        <v>228</v>
      </c>
      <c r="H39" s="78" t="s">
        <v>260</v>
      </c>
      <c r="I39" s="78" t="s">
        <v>267</v>
      </c>
      <c r="J39" s="79" t="s">
        <v>483</v>
      </c>
      <c r="K39" s="78"/>
      <c r="L39" s="80" t="s">
        <v>76</v>
      </c>
      <c r="M39" s="81" t="s">
        <v>270</v>
      </c>
      <c r="N39" s="82" t="s">
        <v>273</v>
      </c>
      <c r="O39" s="83"/>
      <c r="P39" s="82"/>
      <c r="Q39" s="82" t="s">
        <v>276</v>
      </c>
      <c r="R39" s="81" t="s">
        <v>89</v>
      </c>
      <c r="S39" s="79" t="s">
        <v>63</v>
      </c>
      <c r="T39" s="79" t="s">
        <v>27</v>
      </c>
      <c r="U39" s="84" t="s">
        <v>278</v>
      </c>
      <c r="V39" s="79" t="s">
        <v>5</v>
      </c>
      <c r="W39" s="79" t="s">
        <v>5</v>
      </c>
      <c r="X39" s="79" t="s">
        <v>282</v>
      </c>
      <c r="Y39" s="85" t="s">
        <v>4</v>
      </c>
      <c r="Z39" s="85" t="s">
        <v>4</v>
      </c>
      <c r="AA39" s="86"/>
      <c r="AB39" s="86"/>
      <c r="AC39" s="149"/>
      <c r="AD39" s="105"/>
      <c r="AE39" s="109" t="s">
        <v>461</v>
      </c>
      <c r="AF39" s="87">
        <v>31410</v>
      </c>
      <c r="AG39" s="92">
        <v>9610</v>
      </c>
      <c r="AH39" s="88">
        <v>32203</v>
      </c>
      <c r="AI39" s="142">
        <f t="shared" si="1"/>
        <v>35</v>
      </c>
      <c r="AJ39" s="79" t="s">
        <v>364</v>
      </c>
      <c r="AK39" s="78">
        <v>4</v>
      </c>
      <c r="AL39" s="78">
        <v>0</v>
      </c>
      <c r="AM39" s="80" t="s">
        <v>13</v>
      </c>
      <c r="AN39" s="79" t="s">
        <v>2</v>
      </c>
      <c r="AO39" s="79" t="s">
        <v>2</v>
      </c>
      <c r="AP39" s="79" t="s">
        <v>2</v>
      </c>
      <c r="AQ39" s="79" t="s">
        <v>1</v>
      </c>
      <c r="AR39" s="79" t="s">
        <v>1</v>
      </c>
      <c r="AS39" s="113" t="s">
        <v>16</v>
      </c>
      <c r="AT39" s="79" t="s">
        <v>1</v>
      </c>
      <c r="AU39" s="79" t="s">
        <v>1</v>
      </c>
      <c r="AV39" s="79" t="s">
        <v>2</v>
      </c>
      <c r="AW39" s="79" t="s">
        <v>1</v>
      </c>
      <c r="AX39" s="79" t="s">
        <v>1</v>
      </c>
      <c r="AY39" s="79" t="s">
        <v>1</v>
      </c>
      <c r="AZ39" s="79" t="s">
        <v>1</v>
      </c>
      <c r="BA39" s="78"/>
      <c r="BB39" s="79">
        <v>0</v>
      </c>
      <c r="BC39" s="111" t="s">
        <v>0</v>
      </c>
      <c r="BD39" s="79" t="s">
        <v>2</v>
      </c>
      <c r="BE39" s="79" t="s">
        <v>1</v>
      </c>
      <c r="BF39" s="79" t="s">
        <v>2</v>
      </c>
      <c r="BG39" s="79" t="s">
        <v>2</v>
      </c>
      <c r="BH39" s="79" t="s">
        <v>1</v>
      </c>
      <c r="BI39" s="79" t="s">
        <v>1</v>
      </c>
      <c r="BJ39" s="153" t="s">
        <v>521</v>
      </c>
      <c r="BK39" s="109" t="s">
        <v>11</v>
      </c>
      <c r="BL39" s="79" t="s">
        <v>11</v>
      </c>
      <c r="BM39" s="79" t="s">
        <v>0</v>
      </c>
      <c r="BN39" s="79" t="s">
        <v>0</v>
      </c>
      <c r="BO39" s="79" t="s">
        <v>0</v>
      </c>
      <c r="BP39" s="113" t="s">
        <v>0</v>
      </c>
    </row>
    <row r="40" spans="1:68" s="3" customFormat="1" ht="30" customHeight="1">
      <c r="A40" s="133">
        <v>15008</v>
      </c>
      <c r="B40" s="76" t="s">
        <v>214</v>
      </c>
      <c r="C40" s="140">
        <v>45017</v>
      </c>
      <c r="D40" s="77" t="s">
        <v>219</v>
      </c>
      <c r="E40" s="77" t="s">
        <v>225</v>
      </c>
      <c r="F40" s="77" t="s">
        <v>226</v>
      </c>
      <c r="G40" s="76" t="s">
        <v>228</v>
      </c>
      <c r="H40" s="78" t="s">
        <v>261</v>
      </c>
      <c r="I40" s="78" t="s">
        <v>267</v>
      </c>
      <c r="J40" s="79" t="s">
        <v>479</v>
      </c>
      <c r="K40" s="78"/>
      <c r="L40" s="80" t="s">
        <v>47</v>
      </c>
      <c r="M40" s="81" t="s">
        <v>270</v>
      </c>
      <c r="N40" s="82" t="s">
        <v>273</v>
      </c>
      <c r="O40" s="83"/>
      <c r="P40" s="82"/>
      <c r="Q40" s="82" t="s">
        <v>276</v>
      </c>
      <c r="R40" s="81" t="s">
        <v>89</v>
      </c>
      <c r="S40" s="79" t="s">
        <v>63</v>
      </c>
      <c r="T40" s="79" t="s">
        <v>487</v>
      </c>
      <c r="U40" s="84" t="s">
        <v>278</v>
      </c>
      <c r="V40" s="79" t="s">
        <v>5</v>
      </c>
      <c r="W40" s="79" t="s">
        <v>56</v>
      </c>
      <c r="X40" s="79" t="s">
        <v>282</v>
      </c>
      <c r="Y40" s="85" t="s">
        <v>4</v>
      </c>
      <c r="Z40" s="85" t="s">
        <v>4</v>
      </c>
      <c r="AA40" s="86"/>
      <c r="AB40" s="86"/>
      <c r="AC40" s="149"/>
      <c r="AD40" s="105"/>
      <c r="AE40" s="109" t="s">
        <v>461</v>
      </c>
      <c r="AF40" s="87">
        <v>32069</v>
      </c>
      <c r="AG40" s="92">
        <v>7867</v>
      </c>
      <c r="AH40" s="88">
        <v>34394</v>
      </c>
      <c r="AI40" s="142">
        <f t="shared" si="1"/>
        <v>29</v>
      </c>
      <c r="AJ40" s="79" t="s">
        <v>364</v>
      </c>
      <c r="AK40" s="78">
        <v>3</v>
      </c>
      <c r="AL40" s="78">
        <v>0</v>
      </c>
      <c r="AM40" s="80" t="s">
        <v>13</v>
      </c>
      <c r="AN40" s="79" t="s">
        <v>2</v>
      </c>
      <c r="AO40" s="79" t="s">
        <v>2</v>
      </c>
      <c r="AP40" s="79" t="s">
        <v>2</v>
      </c>
      <c r="AQ40" s="79" t="s">
        <v>1</v>
      </c>
      <c r="AR40" s="79" t="s">
        <v>1</v>
      </c>
      <c r="AS40" s="113" t="s">
        <v>492</v>
      </c>
      <c r="AT40" s="79" t="s">
        <v>1</v>
      </c>
      <c r="AU40" s="79" t="s">
        <v>1</v>
      </c>
      <c r="AV40" s="79" t="s">
        <v>2</v>
      </c>
      <c r="AW40" s="79" t="s">
        <v>1</v>
      </c>
      <c r="AX40" s="79" t="s">
        <v>1</v>
      </c>
      <c r="AY40" s="79" t="s">
        <v>1</v>
      </c>
      <c r="AZ40" s="79" t="s">
        <v>1</v>
      </c>
      <c r="BA40" s="78"/>
      <c r="BB40" s="79">
        <v>0</v>
      </c>
      <c r="BC40" s="111" t="s">
        <v>0</v>
      </c>
      <c r="BD40" s="79" t="s">
        <v>2</v>
      </c>
      <c r="BE40" s="79" t="s">
        <v>1</v>
      </c>
      <c r="BF40" s="79" t="s">
        <v>2</v>
      </c>
      <c r="BG40" s="79" t="s">
        <v>2</v>
      </c>
      <c r="BH40" s="79" t="s">
        <v>1</v>
      </c>
      <c r="BI40" s="79" t="s">
        <v>1</v>
      </c>
      <c r="BJ40" s="153" t="s">
        <v>521</v>
      </c>
      <c r="BK40" s="109" t="s">
        <v>11</v>
      </c>
      <c r="BL40" s="79" t="s">
        <v>11</v>
      </c>
      <c r="BM40" s="79" t="s">
        <v>0</v>
      </c>
      <c r="BN40" s="79" t="s">
        <v>0</v>
      </c>
      <c r="BO40" s="79" t="s">
        <v>0</v>
      </c>
      <c r="BP40" s="113" t="s">
        <v>0</v>
      </c>
    </row>
    <row r="41" spans="1:68" s="3" customFormat="1" ht="30" customHeight="1">
      <c r="A41" s="133">
        <v>15009</v>
      </c>
      <c r="B41" s="76" t="s">
        <v>215</v>
      </c>
      <c r="C41" s="141">
        <v>45017</v>
      </c>
      <c r="D41" s="77" t="s">
        <v>219</v>
      </c>
      <c r="E41" s="77" t="s">
        <v>225</v>
      </c>
      <c r="F41" s="77" t="s">
        <v>226</v>
      </c>
      <c r="G41" s="76" t="s">
        <v>228</v>
      </c>
      <c r="H41" s="78" t="s">
        <v>262</v>
      </c>
      <c r="I41" s="78" t="s">
        <v>267</v>
      </c>
      <c r="J41" s="79" t="s">
        <v>265</v>
      </c>
      <c r="K41" s="78"/>
      <c r="L41" s="80" t="s">
        <v>47</v>
      </c>
      <c r="M41" s="81" t="s">
        <v>270</v>
      </c>
      <c r="N41" s="82" t="s">
        <v>273</v>
      </c>
      <c r="O41" s="83"/>
      <c r="P41" s="82"/>
      <c r="Q41" s="82" t="s">
        <v>276</v>
      </c>
      <c r="R41" s="81" t="s">
        <v>89</v>
      </c>
      <c r="S41" s="79" t="s">
        <v>63</v>
      </c>
      <c r="T41" s="79" t="s">
        <v>486</v>
      </c>
      <c r="U41" s="84" t="s">
        <v>278</v>
      </c>
      <c r="V41" s="79" t="s">
        <v>5</v>
      </c>
      <c r="W41" s="79" t="s">
        <v>522</v>
      </c>
      <c r="X41" s="79" t="s">
        <v>282</v>
      </c>
      <c r="Y41" s="85" t="s">
        <v>4</v>
      </c>
      <c r="Z41" s="85" t="s">
        <v>4</v>
      </c>
      <c r="AA41" s="86"/>
      <c r="AB41" s="86"/>
      <c r="AC41" s="149"/>
      <c r="AD41" s="105"/>
      <c r="AE41" s="109" t="s">
        <v>461</v>
      </c>
      <c r="AF41" s="87">
        <v>29177</v>
      </c>
      <c r="AG41" s="92">
        <v>7597</v>
      </c>
      <c r="AH41" s="88">
        <v>32782</v>
      </c>
      <c r="AI41" s="142">
        <f t="shared" si="1"/>
        <v>33</v>
      </c>
      <c r="AJ41" s="79" t="s">
        <v>364</v>
      </c>
      <c r="AK41" s="78">
        <v>3</v>
      </c>
      <c r="AL41" s="78">
        <v>0</v>
      </c>
      <c r="AM41" s="80" t="s">
        <v>13</v>
      </c>
      <c r="AN41" s="79" t="s">
        <v>2</v>
      </c>
      <c r="AO41" s="79" t="s">
        <v>2</v>
      </c>
      <c r="AP41" s="79" t="s">
        <v>2</v>
      </c>
      <c r="AQ41" s="79" t="s">
        <v>1</v>
      </c>
      <c r="AR41" s="79" t="s">
        <v>1</v>
      </c>
      <c r="AS41" s="113" t="s">
        <v>16</v>
      </c>
      <c r="AT41" s="79" t="s">
        <v>1</v>
      </c>
      <c r="AU41" s="79" t="s">
        <v>1</v>
      </c>
      <c r="AV41" s="79" t="s">
        <v>2</v>
      </c>
      <c r="AW41" s="79" t="s">
        <v>1</v>
      </c>
      <c r="AX41" s="79" t="s">
        <v>1</v>
      </c>
      <c r="AY41" s="79" t="s">
        <v>1</v>
      </c>
      <c r="AZ41" s="79" t="s">
        <v>1</v>
      </c>
      <c r="BA41" s="78"/>
      <c r="BB41" s="79">
        <v>0</v>
      </c>
      <c r="BC41" s="111" t="s">
        <v>11</v>
      </c>
      <c r="BD41" s="79" t="s">
        <v>2</v>
      </c>
      <c r="BE41" s="79" t="s">
        <v>1</v>
      </c>
      <c r="BF41" s="79" t="s">
        <v>2</v>
      </c>
      <c r="BG41" s="79" t="s">
        <v>2</v>
      </c>
      <c r="BH41" s="79" t="s">
        <v>1</v>
      </c>
      <c r="BI41" s="79" t="s">
        <v>1</v>
      </c>
      <c r="BJ41" s="153" t="s">
        <v>521</v>
      </c>
      <c r="BK41" s="109" t="s">
        <v>0</v>
      </c>
      <c r="BL41" s="79" t="s">
        <v>11</v>
      </c>
      <c r="BM41" s="79" t="s">
        <v>0</v>
      </c>
      <c r="BN41" s="79" t="s">
        <v>0</v>
      </c>
      <c r="BO41" s="79" t="s">
        <v>0</v>
      </c>
      <c r="BP41" s="113" t="s">
        <v>0</v>
      </c>
    </row>
    <row r="42" spans="1:68" s="3" customFormat="1" ht="30" customHeight="1">
      <c r="A42" s="133">
        <v>15010</v>
      </c>
      <c r="B42" s="76" t="s">
        <v>216</v>
      </c>
      <c r="C42" s="140">
        <v>45017</v>
      </c>
      <c r="D42" s="77" t="s">
        <v>219</v>
      </c>
      <c r="E42" s="77" t="s">
        <v>225</v>
      </c>
      <c r="F42" s="77" t="s">
        <v>226</v>
      </c>
      <c r="G42" s="76" t="s">
        <v>228</v>
      </c>
      <c r="H42" s="78" t="s">
        <v>249</v>
      </c>
      <c r="I42" s="78" t="s">
        <v>267</v>
      </c>
      <c r="J42" s="79" t="s">
        <v>484</v>
      </c>
      <c r="K42" s="78"/>
      <c r="L42" s="80" t="s">
        <v>45</v>
      </c>
      <c r="M42" s="81" t="s">
        <v>270</v>
      </c>
      <c r="N42" s="82" t="s">
        <v>273</v>
      </c>
      <c r="O42" s="83"/>
      <c r="P42" s="82"/>
      <c r="Q42" s="82" t="s">
        <v>276</v>
      </c>
      <c r="R42" s="81" t="s">
        <v>89</v>
      </c>
      <c r="S42" s="79" t="s">
        <v>63</v>
      </c>
      <c r="T42" s="79" t="s">
        <v>27</v>
      </c>
      <c r="U42" s="84" t="s">
        <v>278</v>
      </c>
      <c r="V42" s="79" t="s">
        <v>490</v>
      </c>
      <c r="W42" s="79" t="s">
        <v>283</v>
      </c>
      <c r="X42" s="79" t="s">
        <v>282</v>
      </c>
      <c r="Y42" s="85" t="s">
        <v>4</v>
      </c>
      <c r="Z42" s="85" t="s">
        <v>4</v>
      </c>
      <c r="AA42" s="86"/>
      <c r="AB42" s="86"/>
      <c r="AC42" s="149"/>
      <c r="AD42" s="105"/>
      <c r="AE42" s="109" t="s">
        <v>461</v>
      </c>
      <c r="AF42" s="87">
        <v>35123</v>
      </c>
      <c r="AG42" s="92">
        <v>9385</v>
      </c>
      <c r="AH42" s="88">
        <v>28672</v>
      </c>
      <c r="AI42" s="142">
        <f t="shared" ref="AI42:AI72" si="2">IF(AH42="","",DATEDIF(AH42,C42,"Y"))</f>
        <v>44</v>
      </c>
      <c r="AJ42" s="79" t="s">
        <v>364</v>
      </c>
      <c r="AK42" s="78">
        <v>3</v>
      </c>
      <c r="AL42" s="78">
        <v>0</v>
      </c>
      <c r="AM42" s="80" t="s">
        <v>13</v>
      </c>
      <c r="AN42" s="79" t="s">
        <v>2</v>
      </c>
      <c r="AO42" s="79" t="s">
        <v>2</v>
      </c>
      <c r="AP42" s="79" t="s">
        <v>2</v>
      </c>
      <c r="AQ42" s="79" t="s">
        <v>1</v>
      </c>
      <c r="AR42" s="79" t="s">
        <v>1</v>
      </c>
      <c r="AS42" s="113" t="s">
        <v>16</v>
      </c>
      <c r="AT42" s="79" t="s">
        <v>1</v>
      </c>
      <c r="AU42" s="79" t="s">
        <v>1</v>
      </c>
      <c r="AV42" s="79" t="s">
        <v>2</v>
      </c>
      <c r="AW42" s="79" t="s">
        <v>1</v>
      </c>
      <c r="AX42" s="79" t="s">
        <v>1</v>
      </c>
      <c r="AY42" s="79" t="s">
        <v>1</v>
      </c>
      <c r="AZ42" s="79" t="s">
        <v>1</v>
      </c>
      <c r="BA42" s="78"/>
      <c r="BB42" s="79">
        <v>2</v>
      </c>
      <c r="BC42" s="111" t="s">
        <v>11</v>
      </c>
      <c r="BD42" s="79" t="s">
        <v>2</v>
      </c>
      <c r="BE42" s="79" t="s">
        <v>1</v>
      </c>
      <c r="BF42" s="79" t="s">
        <v>2</v>
      </c>
      <c r="BG42" s="79" t="s">
        <v>2</v>
      </c>
      <c r="BH42" s="79" t="s">
        <v>1</v>
      </c>
      <c r="BI42" s="79" t="s">
        <v>1</v>
      </c>
      <c r="BJ42" s="153" t="s">
        <v>521</v>
      </c>
      <c r="BK42" s="109" t="s">
        <v>0</v>
      </c>
      <c r="BL42" s="79" t="s">
        <v>11</v>
      </c>
      <c r="BM42" s="79" t="s">
        <v>0</v>
      </c>
      <c r="BN42" s="79" t="s">
        <v>0</v>
      </c>
      <c r="BO42" s="79" t="s">
        <v>0</v>
      </c>
      <c r="BP42" s="113" t="s">
        <v>0</v>
      </c>
    </row>
    <row r="43" spans="1:68" s="3" customFormat="1" ht="30" customHeight="1">
      <c r="A43" s="133">
        <v>15011</v>
      </c>
      <c r="B43" s="76" t="s">
        <v>217</v>
      </c>
      <c r="C43" s="141">
        <v>45017</v>
      </c>
      <c r="D43" s="77" t="s">
        <v>219</v>
      </c>
      <c r="E43" s="77" t="s">
        <v>225</v>
      </c>
      <c r="F43" s="77" t="s">
        <v>226</v>
      </c>
      <c r="G43" s="76" t="s">
        <v>228</v>
      </c>
      <c r="H43" s="78" t="s">
        <v>263</v>
      </c>
      <c r="I43" s="78" t="s">
        <v>267</v>
      </c>
      <c r="J43" s="79" t="s">
        <v>482</v>
      </c>
      <c r="K43" s="78"/>
      <c r="L43" s="80" t="s">
        <v>45</v>
      </c>
      <c r="M43" s="81" t="s">
        <v>270</v>
      </c>
      <c r="N43" s="82" t="s">
        <v>273</v>
      </c>
      <c r="O43" s="83"/>
      <c r="P43" s="82"/>
      <c r="Q43" s="82" t="s">
        <v>276</v>
      </c>
      <c r="R43" s="81" t="s">
        <v>89</v>
      </c>
      <c r="S43" s="79" t="s">
        <v>63</v>
      </c>
      <c r="T43" s="79" t="s">
        <v>27</v>
      </c>
      <c r="U43" s="84" t="s">
        <v>281</v>
      </c>
      <c r="V43" s="79" t="s">
        <v>489</v>
      </c>
      <c r="W43" s="79" t="s">
        <v>5</v>
      </c>
      <c r="X43" s="79" t="s">
        <v>282</v>
      </c>
      <c r="Y43" s="85" t="s">
        <v>4</v>
      </c>
      <c r="Z43" s="85" t="s">
        <v>4</v>
      </c>
      <c r="AA43" s="86"/>
      <c r="AB43" s="86"/>
      <c r="AC43" s="149"/>
      <c r="AD43" s="105"/>
      <c r="AE43" s="109" t="s">
        <v>461</v>
      </c>
      <c r="AF43" s="87">
        <v>8984</v>
      </c>
      <c r="AG43" s="92">
        <v>2786</v>
      </c>
      <c r="AH43" s="88">
        <v>26238</v>
      </c>
      <c r="AI43" s="142">
        <f t="shared" si="2"/>
        <v>51</v>
      </c>
      <c r="AJ43" s="79" t="s">
        <v>364</v>
      </c>
      <c r="AK43" s="78">
        <v>2</v>
      </c>
      <c r="AL43" s="78">
        <v>0</v>
      </c>
      <c r="AM43" s="80" t="s">
        <v>8</v>
      </c>
      <c r="AN43" s="79" t="s">
        <v>2</v>
      </c>
      <c r="AO43" s="79" t="s">
        <v>2</v>
      </c>
      <c r="AP43" s="79" t="s">
        <v>2</v>
      </c>
      <c r="AQ43" s="79" t="s">
        <v>1</v>
      </c>
      <c r="AR43" s="79" t="s">
        <v>1</v>
      </c>
      <c r="AS43" s="113" t="s">
        <v>16</v>
      </c>
      <c r="AT43" s="79" t="s">
        <v>1</v>
      </c>
      <c r="AU43" s="79" t="s">
        <v>1</v>
      </c>
      <c r="AV43" s="79" t="s">
        <v>2</v>
      </c>
      <c r="AW43" s="79" t="s">
        <v>1</v>
      </c>
      <c r="AX43" s="79" t="s">
        <v>1</v>
      </c>
      <c r="AY43" s="79" t="s">
        <v>1</v>
      </c>
      <c r="AZ43" s="79" t="s">
        <v>1</v>
      </c>
      <c r="BA43" s="78"/>
      <c r="BB43" s="79">
        <v>0</v>
      </c>
      <c r="BC43" s="111" t="s">
        <v>0</v>
      </c>
      <c r="BD43" s="79" t="s">
        <v>2</v>
      </c>
      <c r="BE43" s="79" t="s">
        <v>1</v>
      </c>
      <c r="BF43" s="79" t="s">
        <v>2</v>
      </c>
      <c r="BG43" s="79" t="s">
        <v>2</v>
      </c>
      <c r="BH43" s="79" t="s">
        <v>1</v>
      </c>
      <c r="BI43" s="79" t="s">
        <v>1</v>
      </c>
      <c r="BJ43" s="153" t="s">
        <v>521</v>
      </c>
      <c r="BK43" s="109" t="s">
        <v>11</v>
      </c>
      <c r="BL43" s="79" t="s">
        <v>11</v>
      </c>
      <c r="BM43" s="79" t="s">
        <v>0</v>
      </c>
      <c r="BN43" s="79" t="s">
        <v>0</v>
      </c>
      <c r="BO43" s="79" t="s">
        <v>0</v>
      </c>
      <c r="BP43" s="113" t="s">
        <v>0</v>
      </c>
    </row>
    <row r="44" spans="1:68" s="3" customFormat="1" ht="30" customHeight="1">
      <c r="A44" s="133">
        <v>17001</v>
      </c>
      <c r="B44" s="76" t="s">
        <v>156</v>
      </c>
      <c r="C44" s="141">
        <v>45017</v>
      </c>
      <c r="D44" s="77" t="s">
        <v>220</v>
      </c>
      <c r="E44" s="77" t="s">
        <v>87</v>
      </c>
      <c r="F44" s="77" t="s">
        <v>227</v>
      </c>
      <c r="G44" s="76" t="s">
        <v>92</v>
      </c>
      <c r="H44" s="78" t="s">
        <v>155</v>
      </c>
      <c r="I44" s="78" t="s">
        <v>267</v>
      </c>
      <c r="J44" s="79" t="s">
        <v>74</v>
      </c>
      <c r="K44" s="78"/>
      <c r="L44" s="80" t="s">
        <v>15</v>
      </c>
      <c r="M44" s="81" t="s">
        <v>93</v>
      </c>
      <c r="N44" s="82" t="s">
        <v>273</v>
      </c>
      <c r="O44" s="83"/>
      <c r="P44" s="82"/>
      <c r="Q44" s="82" t="s">
        <v>276</v>
      </c>
      <c r="R44" s="81" t="s">
        <v>81</v>
      </c>
      <c r="S44" s="79" t="s">
        <v>23</v>
      </c>
      <c r="T44" s="79" t="s">
        <v>57</v>
      </c>
      <c r="U44" s="84" t="s">
        <v>0</v>
      </c>
      <c r="V44" s="79" t="s">
        <v>5</v>
      </c>
      <c r="W44" s="79" t="s">
        <v>5</v>
      </c>
      <c r="X44" s="79" t="s">
        <v>285</v>
      </c>
      <c r="Y44" s="91" t="s">
        <v>319</v>
      </c>
      <c r="Z44" s="91" t="s">
        <v>323</v>
      </c>
      <c r="AA44" s="90" t="s">
        <v>337</v>
      </c>
      <c r="AB44" s="90"/>
      <c r="AC44" s="149"/>
      <c r="AD44" s="106" t="s">
        <v>341</v>
      </c>
      <c r="AE44" s="109" t="s">
        <v>358</v>
      </c>
      <c r="AF44" s="87">
        <v>2135.41</v>
      </c>
      <c r="AG44" s="92">
        <v>1338</v>
      </c>
      <c r="AH44" s="88">
        <v>28934</v>
      </c>
      <c r="AI44" s="142">
        <f t="shared" si="2"/>
        <v>44</v>
      </c>
      <c r="AJ44" s="79" t="s">
        <v>359</v>
      </c>
      <c r="AK44" s="78">
        <v>2</v>
      </c>
      <c r="AL44" s="78">
        <v>0</v>
      </c>
      <c r="AM44" s="80" t="s">
        <v>8</v>
      </c>
      <c r="AN44" s="79" t="s">
        <v>2</v>
      </c>
      <c r="AO44" s="79" t="s">
        <v>290</v>
      </c>
      <c r="AP44" s="79" t="s">
        <v>2</v>
      </c>
      <c r="AQ44" s="79" t="s">
        <v>2</v>
      </c>
      <c r="AR44" s="79" t="s">
        <v>290</v>
      </c>
      <c r="AS44" s="113" t="s">
        <v>3</v>
      </c>
      <c r="AT44" s="79" t="s">
        <v>1</v>
      </c>
      <c r="AU44" s="79" t="s">
        <v>1</v>
      </c>
      <c r="AV44" s="79" t="s">
        <v>2</v>
      </c>
      <c r="AW44" s="79" t="s">
        <v>2</v>
      </c>
      <c r="AX44" s="79" t="s">
        <v>1</v>
      </c>
      <c r="AY44" s="79" t="s">
        <v>1</v>
      </c>
      <c r="AZ44" s="79" t="s">
        <v>1</v>
      </c>
      <c r="BA44" s="78">
        <v>0</v>
      </c>
      <c r="BB44" s="79"/>
      <c r="BC44" s="111" t="s">
        <v>292</v>
      </c>
      <c r="BD44" s="79" t="s">
        <v>2</v>
      </c>
      <c r="BE44" s="79" t="s">
        <v>1</v>
      </c>
      <c r="BF44" s="79" t="s">
        <v>2</v>
      </c>
      <c r="BG44" s="79" t="s">
        <v>1</v>
      </c>
      <c r="BH44" s="79" t="s">
        <v>1</v>
      </c>
      <c r="BI44" s="79" t="s">
        <v>1</v>
      </c>
      <c r="BJ44" s="153" t="s">
        <v>521</v>
      </c>
      <c r="BK44" s="109" t="s">
        <v>11</v>
      </c>
      <c r="BL44" s="79" t="s">
        <v>0</v>
      </c>
      <c r="BM44" s="79" t="s">
        <v>0</v>
      </c>
      <c r="BN44" s="79" t="s">
        <v>0</v>
      </c>
      <c r="BO44" s="79" t="s">
        <v>11</v>
      </c>
      <c r="BP44" s="113" t="s">
        <v>0</v>
      </c>
    </row>
    <row r="45" spans="1:68" s="3" customFormat="1" ht="30" customHeight="1">
      <c r="A45" s="133">
        <v>17002</v>
      </c>
      <c r="B45" s="76" t="s">
        <v>154</v>
      </c>
      <c r="C45" s="140">
        <v>45017</v>
      </c>
      <c r="D45" s="77" t="s">
        <v>220</v>
      </c>
      <c r="E45" s="77" t="s">
        <v>87</v>
      </c>
      <c r="F45" s="77" t="s">
        <v>227</v>
      </c>
      <c r="G45" s="76" t="s">
        <v>92</v>
      </c>
      <c r="H45" s="78" t="s">
        <v>153</v>
      </c>
      <c r="I45" s="78" t="s">
        <v>267</v>
      </c>
      <c r="J45" s="79" t="s">
        <v>152</v>
      </c>
      <c r="K45" s="78"/>
      <c r="L45" s="80" t="s">
        <v>15</v>
      </c>
      <c r="M45" s="81" t="s">
        <v>93</v>
      </c>
      <c r="N45" s="82" t="s">
        <v>273</v>
      </c>
      <c r="O45" s="83"/>
      <c r="P45" s="82"/>
      <c r="Q45" s="82" t="s">
        <v>276</v>
      </c>
      <c r="R45" s="81" t="s">
        <v>81</v>
      </c>
      <c r="S45" s="79" t="s">
        <v>23</v>
      </c>
      <c r="T45" s="79" t="s">
        <v>17</v>
      </c>
      <c r="U45" s="84" t="s">
        <v>0</v>
      </c>
      <c r="V45" s="79" t="s">
        <v>5</v>
      </c>
      <c r="W45" s="79" t="s">
        <v>56</v>
      </c>
      <c r="X45" s="79" t="s">
        <v>282</v>
      </c>
      <c r="Y45" s="91" t="s">
        <v>319</v>
      </c>
      <c r="Z45" s="91" t="s">
        <v>323</v>
      </c>
      <c r="AA45" s="90" t="s">
        <v>337</v>
      </c>
      <c r="AB45" s="90"/>
      <c r="AC45" s="149"/>
      <c r="AD45" s="106" t="s">
        <v>341</v>
      </c>
      <c r="AE45" s="109" t="s">
        <v>358</v>
      </c>
      <c r="AF45" s="87">
        <v>2066</v>
      </c>
      <c r="AG45" s="92">
        <v>660</v>
      </c>
      <c r="AH45" s="88">
        <v>35144</v>
      </c>
      <c r="AI45" s="142">
        <f t="shared" si="2"/>
        <v>27</v>
      </c>
      <c r="AJ45" s="79" t="s">
        <v>362</v>
      </c>
      <c r="AK45" s="78">
        <v>1</v>
      </c>
      <c r="AL45" s="78">
        <v>0</v>
      </c>
      <c r="AM45" s="80" t="s">
        <v>13</v>
      </c>
      <c r="AN45" s="79" t="s">
        <v>2</v>
      </c>
      <c r="AO45" s="79" t="s">
        <v>290</v>
      </c>
      <c r="AP45" s="79" t="s">
        <v>2</v>
      </c>
      <c r="AQ45" s="79" t="s">
        <v>2</v>
      </c>
      <c r="AR45" s="79" t="s">
        <v>290</v>
      </c>
      <c r="AS45" s="113" t="s">
        <v>3</v>
      </c>
      <c r="AT45" s="79" t="s">
        <v>1</v>
      </c>
      <c r="AU45" s="79" t="s">
        <v>1</v>
      </c>
      <c r="AV45" s="79" t="s">
        <v>2</v>
      </c>
      <c r="AW45" s="79" t="s">
        <v>2</v>
      </c>
      <c r="AX45" s="79" t="s">
        <v>1</v>
      </c>
      <c r="AY45" s="79" t="s">
        <v>1</v>
      </c>
      <c r="AZ45" s="79" t="s">
        <v>1</v>
      </c>
      <c r="BA45" s="78">
        <v>6</v>
      </c>
      <c r="BB45" s="79"/>
      <c r="BC45" s="111" t="s">
        <v>12</v>
      </c>
      <c r="BD45" s="79" t="s">
        <v>1</v>
      </c>
      <c r="BE45" s="79" t="s">
        <v>1</v>
      </c>
      <c r="BF45" s="79" t="s">
        <v>2</v>
      </c>
      <c r="BG45" s="79" t="s">
        <v>1</v>
      </c>
      <c r="BH45" s="79" t="s">
        <v>1</v>
      </c>
      <c r="BI45" s="79" t="s">
        <v>1</v>
      </c>
      <c r="BJ45" s="153" t="s">
        <v>521</v>
      </c>
      <c r="BK45" s="109" t="s">
        <v>11</v>
      </c>
      <c r="BL45" s="79" t="s">
        <v>0</v>
      </c>
      <c r="BM45" s="79" t="s">
        <v>0</v>
      </c>
      <c r="BN45" s="79" t="s">
        <v>0</v>
      </c>
      <c r="BO45" s="79" t="s">
        <v>11</v>
      </c>
      <c r="BP45" s="113" t="s">
        <v>0</v>
      </c>
    </row>
    <row r="46" spans="1:68" s="3" customFormat="1" ht="30" customHeight="1">
      <c r="A46" s="133">
        <v>17003</v>
      </c>
      <c r="B46" s="76" t="s">
        <v>151</v>
      </c>
      <c r="C46" s="141">
        <v>45017</v>
      </c>
      <c r="D46" s="77" t="s">
        <v>220</v>
      </c>
      <c r="E46" s="77" t="s">
        <v>87</v>
      </c>
      <c r="F46" s="77" t="s">
        <v>227</v>
      </c>
      <c r="G46" s="76" t="s">
        <v>92</v>
      </c>
      <c r="H46" s="78" t="s">
        <v>150</v>
      </c>
      <c r="I46" s="78" t="s">
        <v>267</v>
      </c>
      <c r="J46" s="79" t="s">
        <v>10</v>
      </c>
      <c r="K46" s="78"/>
      <c r="L46" s="80" t="s">
        <v>20</v>
      </c>
      <c r="M46" s="81" t="s">
        <v>93</v>
      </c>
      <c r="N46" s="82" t="s">
        <v>273</v>
      </c>
      <c r="O46" s="83"/>
      <c r="P46" s="82"/>
      <c r="Q46" s="82" t="s">
        <v>276</v>
      </c>
      <c r="R46" s="81" t="s">
        <v>81</v>
      </c>
      <c r="S46" s="79" t="s">
        <v>23</v>
      </c>
      <c r="T46" s="79" t="s">
        <v>66</v>
      </c>
      <c r="U46" s="84" t="s">
        <v>0</v>
      </c>
      <c r="V46" s="79" t="s">
        <v>5</v>
      </c>
      <c r="W46" s="79" t="s">
        <v>522</v>
      </c>
      <c r="X46" s="79" t="s">
        <v>282</v>
      </c>
      <c r="Y46" s="85" t="s">
        <v>314</v>
      </c>
      <c r="Z46" s="85" t="s">
        <v>320</v>
      </c>
      <c r="AA46" s="90" t="s">
        <v>338</v>
      </c>
      <c r="AB46" s="90"/>
      <c r="AC46" s="149"/>
      <c r="AD46" s="106" t="s">
        <v>341</v>
      </c>
      <c r="AE46" s="109" t="s">
        <v>358</v>
      </c>
      <c r="AF46" s="87">
        <v>2287</v>
      </c>
      <c r="AG46" s="92">
        <v>713</v>
      </c>
      <c r="AH46" s="88">
        <v>24928</v>
      </c>
      <c r="AI46" s="142">
        <f t="shared" si="2"/>
        <v>55</v>
      </c>
      <c r="AJ46" s="79" t="s">
        <v>363</v>
      </c>
      <c r="AK46" s="78">
        <v>1</v>
      </c>
      <c r="AL46" s="78">
        <v>0</v>
      </c>
      <c r="AM46" s="80" t="s">
        <v>26</v>
      </c>
      <c r="AN46" s="79" t="s">
        <v>2</v>
      </c>
      <c r="AO46" s="79" t="s">
        <v>290</v>
      </c>
      <c r="AP46" s="79" t="s">
        <v>2</v>
      </c>
      <c r="AQ46" s="79" t="s">
        <v>2</v>
      </c>
      <c r="AR46" s="79" t="s">
        <v>290</v>
      </c>
      <c r="AS46" s="113" t="s">
        <v>3</v>
      </c>
      <c r="AT46" s="79" t="s">
        <v>1</v>
      </c>
      <c r="AU46" s="79" t="s">
        <v>1</v>
      </c>
      <c r="AV46" s="79" t="s">
        <v>2</v>
      </c>
      <c r="AW46" s="79" t="s">
        <v>2</v>
      </c>
      <c r="AX46" s="79" t="s">
        <v>1</v>
      </c>
      <c r="AY46" s="79" t="s">
        <v>1</v>
      </c>
      <c r="AZ46" s="79" t="s">
        <v>1</v>
      </c>
      <c r="BA46" s="78">
        <v>0</v>
      </c>
      <c r="BB46" s="79"/>
      <c r="BC46" s="111" t="s">
        <v>12</v>
      </c>
      <c r="BD46" s="79" t="s">
        <v>1</v>
      </c>
      <c r="BE46" s="79" t="s">
        <v>1</v>
      </c>
      <c r="BF46" s="79" t="s">
        <v>1</v>
      </c>
      <c r="BG46" s="79" t="s">
        <v>1</v>
      </c>
      <c r="BH46" s="79" t="s">
        <v>1</v>
      </c>
      <c r="BI46" s="79" t="s">
        <v>1</v>
      </c>
      <c r="BJ46" s="153" t="s">
        <v>521</v>
      </c>
      <c r="BK46" s="109" t="s">
        <v>0</v>
      </c>
      <c r="BL46" s="79" t="s">
        <v>0</v>
      </c>
      <c r="BM46" s="79" t="s">
        <v>0</v>
      </c>
      <c r="BN46" s="79" t="s">
        <v>0</v>
      </c>
      <c r="BO46" s="79" t="s">
        <v>11</v>
      </c>
      <c r="BP46" s="113" t="s">
        <v>0</v>
      </c>
    </row>
    <row r="47" spans="1:68" s="3" customFormat="1" ht="30" customHeight="1">
      <c r="A47" s="133">
        <v>17004</v>
      </c>
      <c r="B47" s="76" t="s">
        <v>149</v>
      </c>
      <c r="C47" s="140">
        <v>45017</v>
      </c>
      <c r="D47" s="77" t="s">
        <v>220</v>
      </c>
      <c r="E47" s="77" t="s">
        <v>87</v>
      </c>
      <c r="F47" s="77" t="s">
        <v>227</v>
      </c>
      <c r="G47" s="76" t="s">
        <v>92</v>
      </c>
      <c r="H47" s="78" t="s">
        <v>148</v>
      </c>
      <c r="I47" s="78" t="s">
        <v>267</v>
      </c>
      <c r="J47" s="79" t="s">
        <v>147</v>
      </c>
      <c r="K47" s="78"/>
      <c r="L47" s="80" t="s">
        <v>20</v>
      </c>
      <c r="M47" s="81" t="s">
        <v>93</v>
      </c>
      <c r="N47" s="82" t="s">
        <v>273</v>
      </c>
      <c r="O47" s="83"/>
      <c r="P47" s="82"/>
      <c r="Q47" s="82" t="s">
        <v>276</v>
      </c>
      <c r="R47" s="81" t="s">
        <v>81</v>
      </c>
      <c r="S47" s="79" t="s">
        <v>23</v>
      </c>
      <c r="T47" s="79" t="s">
        <v>27</v>
      </c>
      <c r="U47" s="84" t="s">
        <v>0</v>
      </c>
      <c r="V47" s="79" t="s">
        <v>5</v>
      </c>
      <c r="W47" s="79" t="s">
        <v>56</v>
      </c>
      <c r="X47" s="79" t="s">
        <v>282</v>
      </c>
      <c r="Y47" s="85" t="s">
        <v>314</v>
      </c>
      <c r="Z47" s="85" t="s">
        <v>318</v>
      </c>
      <c r="AA47" s="90" t="s">
        <v>338</v>
      </c>
      <c r="AB47" s="90"/>
      <c r="AC47" s="149"/>
      <c r="AD47" s="106" t="s">
        <v>341</v>
      </c>
      <c r="AE47" s="109" t="s">
        <v>358</v>
      </c>
      <c r="AF47" s="87">
        <v>2162</v>
      </c>
      <c r="AG47" s="92">
        <v>646</v>
      </c>
      <c r="AH47" s="88">
        <v>34026</v>
      </c>
      <c r="AI47" s="142">
        <f t="shared" si="2"/>
        <v>30</v>
      </c>
      <c r="AJ47" s="79" t="s">
        <v>362</v>
      </c>
      <c r="AK47" s="78">
        <v>1</v>
      </c>
      <c r="AL47" s="78">
        <v>0</v>
      </c>
      <c r="AM47" s="80" t="s">
        <v>13</v>
      </c>
      <c r="AN47" s="79" t="s">
        <v>2</v>
      </c>
      <c r="AO47" s="79" t="s">
        <v>290</v>
      </c>
      <c r="AP47" s="79" t="s">
        <v>2</v>
      </c>
      <c r="AQ47" s="79" t="s">
        <v>2</v>
      </c>
      <c r="AR47" s="79" t="s">
        <v>290</v>
      </c>
      <c r="AS47" s="113" t="s">
        <v>3</v>
      </c>
      <c r="AT47" s="79" t="s">
        <v>1</v>
      </c>
      <c r="AU47" s="79" t="s">
        <v>1</v>
      </c>
      <c r="AV47" s="79" t="s">
        <v>2</v>
      </c>
      <c r="AW47" s="79" t="s">
        <v>2</v>
      </c>
      <c r="AX47" s="79" t="s">
        <v>1</v>
      </c>
      <c r="AY47" s="79" t="s">
        <v>1</v>
      </c>
      <c r="AZ47" s="79" t="s">
        <v>1</v>
      </c>
      <c r="BA47" s="78">
        <v>20</v>
      </c>
      <c r="BB47" s="79"/>
      <c r="BC47" s="111" t="s">
        <v>12</v>
      </c>
      <c r="BD47" s="79" t="s">
        <v>1</v>
      </c>
      <c r="BE47" s="79" t="s">
        <v>1</v>
      </c>
      <c r="BF47" s="79" t="s">
        <v>1</v>
      </c>
      <c r="BG47" s="79" t="s">
        <v>1</v>
      </c>
      <c r="BH47" s="79" t="s">
        <v>1</v>
      </c>
      <c r="BI47" s="79" t="s">
        <v>1</v>
      </c>
      <c r="BJ47" s="153" t="s">
        <v>521</v>
      </c>
      <c r="BK47" s="109" t="s">
        <v>0</v>
      </c>
      <c r="BL47" s="79" t="s">
        <v>0</v>
      </c>
      <c r="BM47" s="79" t="s">
        <v>0</v>
      </c>
      <c r="BN47" s="79" t="s">
        <v>0</v>
      </c>
      <c r="BO47" s="79" t="s">
        <v>11</v>
      </c>
      <c r="BP47" s="113" t="s">
        <v>0</v>
      </c>
    </row>
    <row r="48" spans="1:68" s="3" customFormat="1" ht="30" customHeight="1">
      <c r="A48" s="133">
        <v>17005</v>
      </c>
      <c r="B48" s="76" t="s">
        <v>146</v>
      </c>
      <c r="C48" s="141">
        <v>45017</v>
      </c>
      <c r="D48" s="77" t="s">
        <v>220</v>
      </c>
      <c r="E48" s="77" t="s">
        <v>87</v>
      </c>
      <c r="F48" s="77" t="s">
        <v>227</v>
      </c>
      <c r="G48" s="76" t="s">
        <v>92</v>
      </c>
      <c r="H48" s="78" t="s">
        <v>145</v>
      </c>
      <c r="I48" s="78" t="s">
        <v>267</v>
      </c>
      <c r="J48" s="82" t="s">
        <v>144</v>
      </c>
      <c r="K48" s="81"/>
      <c r="L48" s="80" t="s">
        <v>61</v>
      </c>
      <c r="M48" s="81" t="s">
        <v>93</v>
      </c>
      <c r="N48" s="82" t="s">
        <v>272</v>
      </c>
      <c r="O48" s="89">
        <v>1009</v>
      </c>
      <c r="P48" s="76" t="s">
        <v>68</v>
      </c>
      <c r="Q48" s="82" t="s">
        <v>276</v>
      </c>
      <c r="R48" s="81" t="s">
        <v>81</v>
      </c>
      <c r="S48" s="79" t="s">
        <v>23</v>
      </c>
      <c r="T48" s="79" t="s">
        <v>27</v>
      </c>
      <c r="U48" s="84" t="s">
        <v>65</v>
      </c>
      <c r="V48" s="79" t="s">
        <v>5</v>
      </c>
      <c r="W48" s="79" t="s">
        <v>522</v>
      </c>
      <c r="X48" s="79" t="s">
        <v>282</v>
      </c>
      <c r="Y48" s="91" t="s">
        <v>319</v>
      </c>
      <c r="Z48" s="85" t="s">
        <v>320</v>
      </c>
      <c r="AA48" s="90" t="s">
        <v>337</v>
      </c>
      <c r="AB48" s="90"/>
      <c r="AC48" s="149"/>
      <c r="AD48" s="106" t="s">
        <v>341</v>
      </c>
      <c r="AE48" s="109" t="s">
        <v>358</v>
      </c>
      <c r="AF48" s="87">
        <v>6033.72</v>
      </c>
      <c r="AG48" s="92" t="s">
        <v>367</v>
      </c>
      <c r="AH48" s="88">
        <v>43405</v>
      </c>
      <c r="AI48" s="142">
        <f t="shared" si="2"/>
        <v>4</v>
      </c>
      <c r="AJ48" s="79" t="s">
        <v>362</v>
      </c>
      <c r="AK48" s="78">
        <v>1</v>
      </c>
      <c r="AL48" s="78">
        <v>0</v>
      </c>
      <c r="AM48" s="80" t="s">
        <v>13</v>
      </c>
      <c r="AN48" s="79" t="s">
        <v>2</v>
      </c>
      <c r="AO48" s="79" t="s">
        <v>2</v>
      </c>
      <c r="AP48" s="79" t="s">
        <v>290</v>
      </c>
      <c r="AQ48" s="79" t="s">
        <v>1</v>
      </c>
      <c r="AR48" s="79" t="s">
        <v>290</v>
      </c>
      <c r="AS48" s="113" t="s">
        <v>3</v>
      </c>
      <c r="AT48" s="79" t="s">
        <v>2</v>
      </c>
      <c r="AU48" s="79" t="s">
        <v>1</v>
      </c>
      <c r="AV48" s="79" t="s">
        <v>2</v>
      </c>
      <c r="AW48" s="79" t="s">
        <v>2</v>
      </c>
      <c r="AX48" s="79" t="s">
        <v>2</v>
      </c>
      <c r="AY48" s="79" t="s">
        <v>1</v>
      </c>
      <c r="AZ48" s="79" t="s">
        <v>1</v>
      </c>
      <c r="BA48" s="78">
        <v>15</v>
      </c>
      <c r="BB48" s="79"/>
      <c r="BC48" s="111" t="s">
        <v>67</v>
      </c>
      <c r="BD48" s="79" t="s">
        <v>1</v>
      </c>
      <c r="BE48" s="79" t="s">
        <v>1</v>
      </c>
      <c r="BF48" s="79" t="s">
        <v>2</v>
      </c>
      <c r="BG48" s="79" t="s">
        <v>1</v>
      </c>
      <c r="BH48" s="79" t="s">
        <v>1</v>
      </c>
      <c r="BI48" s="79" t="s">
        <v>1</v>
      </c>
      <c r="BJ48" s="153" t="s">
        <v>521</v>
      </c>
      <c r="BK48" s="109" t="s">
        <v>0</v>
      </c>
      <c r="BL48" s="79" t="s">
        <v>11</v>
      </c>
      <c r="BM48" s="79" t="s">
        <v>0</v>
      </c>
      <c r="BN48" s="79" t="s">
        <v>0</v>
      </c>
      <c r="BO48" s="79" t="s">
        <v>11</v>
      </c>
      <c r="BP48" s="113" t="s">
        <v>0</v>
      </c>
    </row>
    <row r="49" spans="1:68" s="3" customFormat="1" ht="30" customHeight="1">
      <c r="A49" s="133">
        <v>17006</v>
      </c>
      <c r="B49" s="76" t="s">
        <v>143</v>
      </c>
      <c r="C49" s="140">
        <v>45017</v>
      </c>
      <c r="D49" s="77" t="s">
        <v>220</v>
      </c>
      <c r="E49" s="77" t="s">
        <v>87</v>
      </c>
      <c r="F49" s="77" t="s">
        <v>227</v>
      </c>
      <c r="G49" s="76" t="s">
        <v>92</v>
      </c>
      <c r="H49" s="78" t="s">
        <v>142</v>
      </c>
      <c r="I49" s="78" t="s">
        <v>267</v>
      </c>
      <c r="J49" s="79" t="s">
        <v>141</v>
      </c>
      <c r="K49" s="78"/>
      <c r="L49" s="80" t="s">
        <v>15</v>
      </c>
      <c r="M49" s="81" t="s">
        <v>93</v>
      </c>
      <c r="N49" s="82" t="s">
        <v>273</v>
      </c>
      <c r="O49" s="83"/>
      <c r="P49" s="82"/>
      <c r="Q49" s="82" t="s">
        <v>277</v>
      </c>
      <c r="R49" s="81" t="s">
        <v>81</v>
      </c>
      <c r="S49" s="79" t="s">
        <v>23</v>
      </c>
      <c r="T49" s="79" t="s">
        <v>27</v>
      </c>
      <c r="U49" s="84" t="s">
        <v>0</v>
      </c>
      <c r="V49" s="79" t="s">
        <v>5</v>
      </c>
      <c r="W49" s="79" t="s">
        <v>5</v>
      </c>
      <c r="X49" s="79" t="s">
        <v>282</v>
      </c>
      <c r="Y49" s="91" t="s">
        <v>319</v>
      </c>
      <c r="Z49" s="85" t="s">
        <v>318</v>
      </c>
      <c r="AA49" s="90" t="s">
        <v>338</v>
      </c>
      <c r="AB49" s="90"/>
      <c r="AC49" s="149"/>
      <c r="AD49" s="106" t="s">
        <v>341</v>
      </c>
      <c r="AE49" s="109" t="s">
        <v>358</v>
      </c>
      <c r="AF49" s="87">
        <v>2290</v>
      </c>
      <c r="AG49" s="92">
        <v>509</v>
      </c>
      <c r="AH49" s="88">
        <v>27483</v>
      </c>
      <c r="AI49" s="142">
        <f t="shared" si="2"/>
        <v>48</v>
      </c>
      <c r="AJ49" s="79" t="s">
        <v>363</v>
      </c>
      <c r="AK49" s="78">
        <v>2</v>
      </c>
      <c r="AL49" s="78">
        <v>0</v>
      </c>
      <c r="AM49" s="80" t="s">
        <v>8</v>
      </c>
      <c r="AN49" s="79" t="s">
        <v>2</v>
      </c>
      <c r="AO49" s="79" t="s">
        <v>290</v>
      </c>
      <c r="AP49" s="79" t="s">
        <v>2</v>
      </c>
      <c r="AQ49" s="79" t="s">
        <v>2</v>
      </c>
      <c r="AR49" s="79" t="s">
        <v>290</v>
      </c>
      <c r="AS49" s="113" t="s">
        <v>3</v>
      </c>
      <c r="AT49" s="79" t="s">
        <v>1</v>
      </c>
      <c r="AU49" s="79" t="s">
        <v>1</v>
      </c>
      <c r="AV49" s="79" t="s">
        <v>2</v>
      </c>
      <c r="AW49" s="79" t="s">
        <v>2</v>
      </c>
      <c r="AX49" s="79" t="s">
        <v>1</v>
      </c>
      <c r="AY49" s="79" t="s">
        <v>1</v>
      </c>
      <c r="AZ49" s="79" t="s">
        <v>1</v>
      </c>
      <c r="BA49" s="78">
        <v>15</v>
      </c>
      <c r="BB49" s="79"/>
      <c r="BC49" s="111" t="s">
        <v>292</v>
      </c>
      <c r="BD49" s="79" t="s">
        <v>2</v>
      </c>
      <c r="BE49" s="79" t="s">
        <v>1</v>
      </c>
      <c r="BF49" s="79" t="s">
        <v>1</v>
      </c>
      <c r="BG49" s="79" t="s">
        <v>1</v>
      </c>
      <c r="BH49" s="79" t="s">
        <v>1</v>
      </c>
      <c r="BI49" s="79" t="s">
        <v>1</v>
      </c>
      <c r="BJ49" s="153" t="s">
        <v>521</v>
      </c>
      <c r="BK49" s="109" t="s">
        <v>0</v>
      </c>
      <c r="BL49" s="79" t="s">
        <v>0</v>
      </c>
      <c r="BM49" s="79" t="s">
        <v>0</v>
      </c>
      <c r="BN49" s="79" t="s">
        <v>0</v>
      </c>
      <c r="BO49" s="79" t="s">
        <v>11</v>
      </c>
      <c r="BP49" s="113" t="s">
        <v>0</v>
      </c>
    </row>
    <row r="50" spans="1:68" s="3" customFormat="1" ht="30" customHeight="1">
      <c r="A50" s="133">
        <v>17007</v>
      </c>
      <c r="B50" s="76" t="s">
        <v>140</v>
      </c>
      <c r="C50" s="141">
        <v>45017</v>
      </c>
      <c r="D50" s="77" t="s">
        <v>220</v>
      </c>
      <c r="E50" s="77" t="s">
        <v>87</v>
      </c>
      <c r="F50" s="77" t="s">
        <v>227</v>
      </c>
      <c r="G50" s="76" t="s">
        <v>92</v>
      </c>
      <c r="H50" s="78" t="s">
        <v>139</v>
      </c>
      <c r="I50" s="78" t="s">
        <v>267</v>
      </c>
      <c r="J50" s="79" t="s">
        <v>137</v>
      </c>
      <c r="K50" s="78"/>
      <c r="L50" s="80" t="s">
        <v>61</v>
      </c>
      <c r="M50" s="81" t="s">
        <v>93</v>
      </c>
      <c r="N50" s="82" t="s">
        <v>273</v>
      </c>
      <c r="O50" s="83"/>
      <c r="P50" s="82"/>
      <c r="Q50" s="82" t="s">
        <v>276</v>
      </c>
      <c r="R50" s="81" t="s">
        <v>81</v>
      </c>
      <c r="S50" s="79" t="s">
        <v>23</v>
      </c>
      <c r="T50" s="79" t="s">
        <v>27</v>
      </c>
      <c r="U50" s="84" t="s">
        <v>0</v>
      </c>
      <c r="V50" s="79" t="s">
        <v>5</v>
      </c>
      <c r="W50" s="79" t="s">
        <v>5</v>
      </c>
      <c r="X50" s="79" t="s">
        <v>282</v>
      </c>
      <c r="Y50" s="91" t="s">
        <v>319</v>
      </c>
      <c r="Z50" s="85" t="s">
        <v>321</v>
      </c>
      <c r="AA50" s="90" t="s">
        <v>338</v>
      </c>
      <c r="AB50" s="90"/>
      <c r="AC50" s="149"/>
      <c r="AD50" s="106" t="s">
        <v>341</v>
      </c>
      <c r="AE50" s="109" t="s">
        <v>358</v>
      </c>
      <c r="AF50" s="87">
        <v>6923</v>
      </c>
      <c r="AG50" s="92">
        <v>649</v>
      </c>
      <c r="AH50" s="88">
        <v>42080</v>
      </c>
      <c r="AI50" s="142">
        <f t="shared" si="2"/>
        <v>8</v>
      </c>
      <c r="AJ50" s="79" t="s">
        <v>363</v>
      </c>
      <c r="AK50" s="78">
        <v>1</v>
      </c>
      <c r="AL50" s="78">
        <v>0</v>
      </c>
      <c r="AM50" s="80" t="s">
        <v>13</v>
      </c>
      <c r="AN50" s="79" t="s">
        <v>2</v>
      </c>
      <c r="AO50" s="79" t="s">
        <v>2</v>
      </c>
      <c r="AP50" s="79" t="s">
        <v>290</v>
      </c>
      <c r="AQ50" s="79" t="s">
        <v>1</v>
      </c>
      <c r="AR50" s="79" t="s">
        <v>290</v>
      </c>
      <c r="AS50" s="113" t="s">
        <v>3</v>
      </c>
      <c r="AT50" s="79" t="s">
        <v>1</v>
      </c>
      <c r="AU50" s="79" t="s">
        <v>1</v>
      </c>
      <c r="AV50" s="79" t="s">
        <v>2</v>
      </c>
      <c r="AW50" s="79" t="s">
        <v>2</v>
      </c>
      <c r="AX50" s="79" t="s">
        <v>1</v>
      </c>
      <c r="AY50" s="79" t="s">
        <v>1</v>
      </c>
      <c r="AZ50" s="79" t="s">
        <v>1</v>
      </c>
      <c r="BA50" s="78">
        <v>20</v>
      </c>
      <c r="BB50" s="79"/>
      <c r="BC50" s="111" t="s">
        <v>12</v>
      </c>
      <c r="BD50" s="79" t="s">
        <v>1</v>
      </c>
      <c r="BE50" s="79" t="s">
        <v>1</v>
      </c>
      <c r="BF50" s="79" t="s">
        <v>1</v>
      </c>
      <c r="BG50" s="79" t="s">
        <v>1</v>
      </c>
      <c r="BH50" s="79" t="s">
        <v>1</v>
      </c>
      <c r="BI50" s="79" t="s">
        <v>1</v>
      </c>
      <c r="BJ50" s="153" t="s">
        <v>521</v>
      </c>
      <c r="BK50" s="109" t="s">
        <v>0</v>
      </c>
      <c r="BL50" s="79" t="s">
        <v>11</v>
      </c>
      <c r="BM50" s="79" t="s">
        <v>0</v>
      </c>
      <c r="BN50" s="79" t="s">
        <v>0</v>
      </c>
      <c r="BO50" s="79" t="s">
        <v>11</v>
      </c>
      <c r="BP50" s="113" t="s">
        <v>0</v>
      </c>
    </row>
    <row r="51" spans="1:68" s="3" customFormat="1" ht="30" customHeight="1">
      <c r="A51" s="133">
        <v>17008</v>
      </c>
      <c r="B51" s="76" t="s">
        <v>138</v>
      </c>
      <c r="C51" s="140">
        <v>45017</v>
      </c>
      <c r="D51" s="77" t="s">
        <v>220</v>
      </c>
      <c r="E51" s="77" t="s">
        <v>87</v>
      </c>
      <c r="F51" s="77" t="s">
        <v>227</v>
      </c>
      <c r="G51" s="76" t="s">
        <v>92</v>
      </c>
      <c r="H51" s="78" t="s">
        <v>85</v>
      </c>
      <c r="I51" s="78" t="s">
        <v>267</v>
      </c>
      <c r="J51" s="79" t="s">
        <v>137</v>
      </c>
      <c r="K51" s="78"/>
      <c r="L51" s="80" t="s">
        <v>61</v>
      </c>
      <c r="M51" s="81" t="s">
        <v>93</v>
      </c>
      <c r="N51" s="82" t="s">
        <v>273</v>
      </c>
      <c r="O51" s="83"/>
      <c r="P51" s="82"/>
      <c r="Q51" s="82" t="s">
        <v>276</v>
      </c>
      <c r="R51" s="81" t="s">
        <v>81</v>
      </c>
      <c r="S51" s="79" t="s">
        <v>23</v>
      </c>
      <c r="T51" s="79" t="s">
        <v>27</v>
      </c>
      <c r="U51" s="84" t="s">
        <v>0</v>
      </c>
      <c r="V51" s="79" t="s">
        <v>5</v>
      </c>
      <c r="W51" s="79" t="s">
        <v>5</v>
      </c>
      <c r="X51" s="79" t="s">
        <v>282</v>
      </c>
      <c r="Y51" s="91" t="s">
        <v>319</v>
      </c>
      <c r="Z51" s="91" t="s">
        <v>324</v>
      </c>
      <c r="AA51" s="90" t="s">
        <v>337</v>
      </c>
      <c r="AB51" s="90"/>
      <c r="AC51" s="149"/>
      <c r="AD51" s="106" t="s">
        <v>341</v>
      </c>
      <c r="AE51" s="109" t="s">
        <v>358</v>
      </c>
      <c r="AF51" s="87">
        <v>3300</v>
      </c>
      <c r="AG51" s="92">
        <v>989</v>
      </c>
      <c r="AH51" s="88">
        <v>38071</v>
      </c>
      <c r="AI51" s="142">
        <f t="shared" si="2"/>
        <v>19</v>
      </c>
      <c r="AJ51" s="79" t="s">
        <v>363</v>
      </c>
      <c r="AK51" s="78">
        <v>1</v>
      </c>
      <c r="AL51" s="78">
        <v>0</v>
      </c>
      <c r="AM51" s="80" t="s">
        <v>13</v>
      </c>
      <c r="AN51" s="79" t="s">
        <v>2</v>
      </c>
      <c r="AO51" s="79" t="s">
        <v>2</v>
      </c>
      <c r="AP51" s="79" t="s">
        <v>290</v>
      </c>
      <c r="AQ51" s="79" t="s">
        <v>1</v>
      </c>
      <c r="AR51" s="79" t="s">
        <v>290</v>
      </c>
      <c r="AS51" s="113" t="s">
        <v>3</v>
      </c>
      <c r="AT51" s="79" t="s">
        <v>1</v>
      </c>
      <c r="AU51" s="79" t="s">
        <v>1</v>
      </c>
      <c r="AV51" s="79" t="s">
        <v>2</v>
      </c>
      <c r="AW51" s="79" t="s">
        <v>2</v>
      </c>
      <c r="AX51" s="79" t="s">
        <v>1</v>
      </c>
      <c r="AY51" s="79" t="s">
        <v>1</v>
      </c>
      <c r="AZ51" s="79" t="s">
        <v>1</v>
      </c>
      <c r="BA51" s="78">
        <v>10</v>
      </c>
      <c r="BB51" s="79"/>
      <c r="BC51" s="111" t="s">
        <v>12</v>
      </c>
      <c r="BD51" s="79" t="s">
        <v>1</v>
      </c>
      <c r="BE51" s="79" t="s">
        <v>1</v>
      </c>
      <c r="BF51" s="79" t="s">
        <v>1</v>
      </c>
      <c r="BG51" s="79" t="s">
        <v>1</v>
      </c>
      <c r="BH51" s="79" t="s">
        <v>1</v>
      </c>
      <c r="BI51" s="79" t="s">
        <v>1</v>
      </c>
      <c r="BJ51" s="153" t="s">
        <v>521</v>
      </c>
      <c r="BK51" s="109" t="s">
        <v>11</v>
      </c>
      <c r="BL51" s="79" t="s">
        <v>0</v>
      </c>
      <c r="BM51" s="79" t="s">
        <v>0</v>
      </c>
      <c r="BN51" s="79" t="s">
        <v>0</v>
      </c>
      <c r="BO51" s="79" t="s">
        <v>11</v>
      </c>
      <c r="BP51" s="113" t="s">
        <v>0</v>
      </c>
    </row>
    <row r="52" spans="1:68" s="3" customFormat="1" ht="30" customHeight="1">
      <c r="A52" s="133">
        <v>17009</v>
      </c>
      <c r="B52" s="76" t="s">
        <v>136</v>
      </c>
      <c r="C52" s="141">
        <v>45017</v>
      </c>
      <c r="D52" s="77" t="s">
        <v>220</v>
      </c>
      <c r="E52" s="77" t="s">
        <v>87</v>
      </c>
      <c r="F52" s="77" t="s">
        <v>227</v>
      </c>
      <c r="G52" s="76" t="s">
        <v>92</v>
      </c>
      <c r="H52" s="78" t="s">
        <v>135</v>
      </c>
      <c r="I52" s="78" t="s">
        <v>267</v>
      </c>
      <c r="J52" s="79" t="s">
        <v>72</v>
      </c>
      <c r="K52" s="78"/>
      <c r="L52" s="80" t="s">
        <v>61</v>
      </c>
      <c r="M52" s="81" t="s">
        <v>93</v>
      </c>
      <c r="N52" s="82" t="s">
        <v>273</v>
      </c>
      <c r="O52" s="83"/>
      <c r="P52" s="82"/>
      <c r="Q52" s="82" t="s">
        <v>276</v>
      </c>
      <c r="R52" s="81" t="s">
        <v>81</v>
      </c>
      <c r="S52" s="79" t="s">
        <v>23</v>
      </c>
      <c r="T52" s="79" t="s">
        <v>27</v>
      </c>
      <c r="U52" s="84" t="s">
        <v>0</v>
      </c>
      <c r="V52" s="79" t="s">
        <v>5</v>
      </c>
      <c r="W52" s="79" t="s">
        <v>5</v>
      </c>
      <c r="X52" s="79" t="s">
        <v>282</v>
      </c>
      <c r="Y52" s="91" t="s">
        <v>319</v>
      </c>
      <c r="Z52" s="91" t="s">
        <v>325</v>
      </c>
      <c r="AA52" s="90" t="s">
        <v>337</v>
      </c>
      <c r="AB52" s="90"/>
      <c r="AC52" s="149"/>
      <c r="AD52" s="106" t="s">
        <v>341</v>
      </c>
      <c r="AE52" s="109" t="s">
        <v>358</v>
      </c>
      <c r="AF52" s="87">
        <v>2763</v>
      </c>
      <c r="AG52" s="92">
        <v>803</v>
      </c>
      <c r="AH52" s="88">
        <v>32172</v>
      </c>
      <c r="AI52" s="142">
        <f t="shared" si="2"/>
        <v>35</v>
      </c>
      <c r="AJ52" s="79" t="s">
        <v>362</v>
      </c>
      <c r="AK52" s="78">
        <v>1</v>
      </c>
      <c r="AL52" s="78">
        <v>0</v>
      </c>
      <c r="AM52" s="80" t="s">
        <v>13</v>
      </c>
      <c r="AN52" s="79" t="s">
        <v>2</v>
      </c>
      <c r="AO52" s="79" t="s">
        <v>290</v>
      </c>
      <c r="AP52" s="79" t="s">
        <v>2</v>
      </c>
      <c r="AQ52" s="79" t="s">
        <v>2</v>
      </c>
      <c r="AR52" s="79" t="s">
        <v>290</v>
      </c>
      <c r="AS52" s="113" t="s">
        <v>16</v>
      </c>
      <c r="AT52" s="79" t="s">
        <v>1</v>
      </c>
      <c r="AU52" s="79" t="s">
        <v>1</v>
      </c>
      <c r="AV52" s="79" t="s">
        <v>2</v>
      </c>
      <c r="AW52" s="79" t="s">
        <v>2</v>
      </c>
      <c r="AX52" s="79" t="s">
        <v>1</v>
      </c>
      <c r="AY52" s="79" t="s">
        <v>1</v>
      </c>
      <c r="AZ52" s="79" t="s">
        <v>1</v>
      </c>
      <c r="BA52" s="78">
        <v>0</v>
      </c>
      <c r="BB52" s="79"/>
      <c r="BC52" s="111" t="s">
        <v>12</v>
      </c>
      <c r="BD52" s="79" t="s">
        <v>1</v>
      </c>
      <c r="BE52" s="79" t="s">
        <v>1</v>
      </c>
      <c r="BF52" s="79" t="s">
        <v>1</v>
      </c>
      <c r="BG52" s="79" t="s">
        <v>1</v>
      </c>
      <c r="BH52" s="79" t="s">
        <v>1</v>
      </c>
      <c r="BI52" s="79" t="s">
        <v>1</v>
      </c>
      <c r="BJ52" s="153" t="s">
        <v>521</v>
      </c>
      <c r="BK52" s="109" t="s">
        <v>11</v>
      </c>
      <c r="BL52" s="79" t="s">
        <v>0</v>
      </c>
      <c r="BM52" s="79" t="s">
        <v>0</v>
      </c>
      <c r="BN52" s="79" t="s">
        <v>0</v>
      </c>
      <c r="BO52" s="79" t="s">
        <v>11</v>
      </c>
      <c r="BP52" s="113" t="s">
        <v>0</v>
      </c>
    </row>
    <row r="53" spans="1:68" s="3" customFormat="1" ht="30" customHeight="1">
      <c r="A53" s="133">
        <v>17010</v>
      </c>
      <c r="B53" s="76" t="s">
        <v>134</v>
      </c>
      <c r="C53" s="140">
        <v>45017</v>
      </c>
      <c r="D53" s="77" t="s">
        <v>220</v>
      </c>
      <c r="E53" s="77" t="s">
        <v>87</v>
      </c>
      <c r="F53" s="77" t="s">
        <v>227</v>
      </c>
      <c r="G53" s="76" t="s">
        <v>92</v>
      </c>
      <c r="H53" s="78" t="s">
        <v>133</v>
      </c>
      <c r="I53" s="78" t="s">
        <v>267</v>
      </c>
      <c r="J53" s="79" t="s">
        <v>132</v>
      </c>
      <c r="K53" s="78"/>
      <c r="L53" s="80" t="s">
        <v>22</v>
      </c>
      <c r="M53" s="81" t="s">
        <v>93</v>
      </c>
      <c r="N53" s="82" t="s">
        <v>273</v>
      </c>
      <c r="O53" s="83"/>
      <c r="P53" s="82"/>
      <c r="Q53" s="82" t="s">
        <v>276</v>
      </c>
      <c r="R53" s="81" t="s">
        <v>81</v>
      </c>
      <c r="S53" s="79" t="s">
        <v>23</v>
      </c>
      <c r="T53" s="79" t="s">
        <v>66</v>
      </c>
      <c r="U53" s="84" t="s">
        <v>0</v>
      </c>
      <c r="V53" s="79" t="s">
        <v>5</v>
      </c>
      <c r="W53" s="79" t="s">
        <v>283</v>
      </c>
      <c r="X53" s="79" t="s">
        <v>285</v>
      </c>
      <c r="Y53" s="91" t="s">
        <v>319</v>
      </c>
      <c r="Z53" s="91" t="s">
        <v>326</v>
      </c>
      <c r="AA53" s="90" t="s">
        <v>337</v>
      </c>
      <c r="AB53" s="90"/>
      <c r="AC53" s="149"/>
      <c r="AD53" s="106" t="s">
        <v>341</v>
      </c>
      <c r="AE53" s="109" t="s">
        <v>358</v>
      </c>
      <c r="AF53" s="87">
        <v>2713</v>
      </c>
      <c r="AG53" s="92">
        <v>1159</v>
      </c>
      <c r="AH53" s="88">
        <v>29311</v>
      </c>
      <c r="AI53" s="142">
        <f t="shared" si="2"/>
        <v>43</v>
      </c>
      <c r="AJ53" s="79" t="s">
        <v>359</v>
      </c>
      <c r="AK53" s="78">
        <v>2</v>
      </c>
      <c r="AL53" s="78">
        <v>0</v>
      </c>
      <c r="AM53" s="80" t="s">
        <v>59</v>
      </c>
      <c r="AN53" s="79" t="s">
        <v>2</v>
      </c>
      <c r="AO53" s="79" t="s">
        <v>290</v>
      </c>
      <c r="AP53" s="79" t="s">
        <v>2</v>
      </c>
      <c r="AQ53" s="79" t="s">
        <v>2</v>
      </c>
      <c r="AR53" s="79" t="s">
        <v>290</v>
      </c>
      <c r="AS53" s="113" t="s">
        <v>3</v>
      </c>
      <c r="AT53" s="79" t="s">
        <v>1</v>
      </c>
      <c r="AU53" s="79" t="s">
        <v>1</v>
      </c>
      <c r="AV53" s="79" t="s">
        <v>2</v>
      </c>
      <c r="AW53" s="79" t="s">
        <v>2</v>
      </c>
      <c r="AX53" s="79" t="s">
        <v>1</v>
      </c>
      <c r="AY53" s="79" t="s">
        <v>1</v>
      </c>
      <c r="AZ53" s="79" t="s">
        <v>1</v>
      </c>
      <c r="BA53" s="78">
        <v>0</v>
      </c>
      <c r="BB53" s="79"/>
      <c r="BC53" s="111" t="s">
        <v>292</v>
      </c>
      <c r="BD53" s="79" t="s">
        <v>2</v>
      </c>
      <c r="BE53" s="79" t="s">
        <v>1</v>
      </c>
      <c r="BF53" s="79" t="s">
        <v>1</v>
      </c>
      <c r="BG53" s="79" t="s">
        <v>1</v>
      </c>
      <c r="BH53" s="79" t="s">
        <v>1</v>
      </c>
      <c r="BI53" s="79" t="s">
        <v>1</v>
      </c>
      <c r="BJ53" s="153" t="s">
        <v>521</v>
      </c>
      <c r="BK53" s="109" t="s">
        <v>0</v>
      </c>
      <c r="BL53" s="79" t="s">
        <v>0</v>
      </c>
      <c r="BM53" s="79" t="s">
        <v>0</v>
      </c>
      <c r="BN53" s="79" t="s">
        <v>0</v>
      </c>
      <c r="BO53" s="79" t="s">
        <v>11</v>
      </c>
      <c r="BP53" s="113" t="s">
        <v>0</v>
      </c>
    </row>
    <row r="54" spans="1:68" s="3" customFormat="1" ht="30" customHeight="1">
      <c r="A54" s="133">
        <v>17011</v>
      </c>
      <c r="B54" s="76" t="s">
        <v>131</v>
      </c>
      <c r="C54" s="141">
        <v>45017</v>
      </c>
      <c r="D54" s="77" t="s">
        <v>220</v>
      </c>
      <c r="E54" s="77" t="s">
        <v>87</v>
      </c>
      <c r="F54" s="77" t="s">
        <v>227</v>
      </c>
      <c r="G54" s="76" t="s">
        <v>92</v>
      </c>
      <c r="H54" s="78" t="s">
        <v>130</v>
      </c>
      <c r="I54" s="78" t="s">
        <v>267</v>
      </c>
      <c r="J54" s="79" t="s">
        <v>117</v>
      </c>
      <c r="K54" s="78"/>
      <c r="L54" s="80" t="s">
        <v>22</v>
      </c>
      <c r="M54" s="81" t="s">
        <v>93</v>
      </c>
      <c r="N54" s="82" t="s">
        <v>273</v>
      </c>
      <c r="O54" s="83"/>
      <c r="P54" s="82"/>
      <c r="Q54" s="82" t="s">
        <v>276</v>
      </c>
      <c r="R54" s="81" t="s">
        <v>81</v>
      </c>
      <c r="S54" s="79" t="s">
        <v>23</v>
      </c>
      <c r="T54" s="79" t="s">
        <v>27</v>
      </c>
      <c r="U54" s="84" t="s">
        <v>0</v>
      </c>
      <c r="V54" s="79" t="s">
        <v>5</v>
      </c>
      <c r="W54" s="79" t="s">
        <v>5</v>
      </c>
      <c r="X54" s="79" t="s">
        <v>282</v>
      </c>
      <c r="Y54" s="91" t="s">
        <v>319</v>
      </c>
      <c r="Z54" s="91" t="s">
        <v>326</v>
      </c>
      <c r="AA54" s="90" t="s">
        <v>337</v>
      </c>
      <c r="AB54" s="90"/>
      <c r="AC54" s="149"/>
      <c r="AD54" s="106" t="s">
        <v>341</v>
      </c>
      <c r="AE54" s="109" t="s">
        <v>358</v>
      </c>
      <c r="AF54" s="87">
        <v>2450</v>
      </c>
      <c r="AG54" s="92">
        <v>840</v>
      </c>
      <c r="AH54" s="88">
        <v>32904</v>
      </c>
      <c r="AI54" s="142">
        <f t="shared" si="2"/>
        <v>33</v>
      </c>
      <c r="AJ54" s="79" t="s">
        <v>362</v>
      </c>
      <c r="AK54" s="78">
        <v>1</v>
      </c>
      <c r="AL54" s="78">
        <v>0</v>
      </c>
      <c r="AM54" s="80" t="s">
        <v>13</v>
      </c>
      <c r="AN54" s="79" t="s">
        <v>2</v>
      </c>
      <c r="AO54" s="79" t="s">
        <v>290</v>
      </c>
      <c r="AP54" s="79" t="s">
        <v>2</v>
      </c>
      <c r="AQ54" s="79" t="s">
        <v>2</v>
      </c>
      <c r="AR54" s="79" t="s">
        <v>290</v>
      </c>
      <c r="AS54" s="113" t="s">
        <v>3</v>
      </c>
      <c r="AT54" s="79" t="s">
        <v>1</v>
      </c>
      <c r="AU54" s="79" t="s">
        <v>1</v>
      </c>
      <c r="AV54" s="79" t="s">
        <v>2</v>
      </c>
      <c r="AW54" s="79" t="s">
        <v>2</v>
      </c>
      <c r="AX54" s="79" t="s">
        <v>1</v>
      </c>
      <c r="AY54" s="79" t="s">
        <v>1</v>
      </c>
      <c r="AZ54" s="79" t="s">
        <v>1</v>
      </c>
      <c r="BA54" s="78">
        <v>3</v>
      </c>
      <c r="BB54" s="79"/>
      <c r="BC54" s="111" t="s">
        <v>12</v>
      </c>
      <c r="BD54" s="79" t="s">
        <v>1</v>
      </c>
      <c r="BE54" s="79" t="s">
        <v>1</v>
      </c>
      <c r="BF54" s="79" t="s">
        <v>1</v>
      </c>
      <c r="BG54" s="79" t="s">
        <v>1</v>
      </c>
      <c r="BH54" s="79" t="s">
        <v>1</v>
      </c>
      <c r="BI54" s="79" t="s">
        <v>1</v>
      </c>
      <c r="BJ54" s="153" t="s">
        <v>521</v>
      </c>
      <c r="BK54" s="109" t="s">
        <v>11</v>
      </c>
      <c r="BL54" s="79" t="s">
        <v>0</v>
      </c>
      <c r="BM54" s="79" t="s">
        <v>0</v>
      </c>
      <c r="BN54" s="79" t="s">
        <v>0</v>
      </c>
      <c r="BO54" s="79" t="s">
        <v>11</v>
      </c>
      <c r="BP54" s="113" t="s">
        <v>0</v>
      </c>
    </row>
    <row r="55" spans="1:68" s="3" customFormat="1" ht="30" customHeight="1">
      <c r="A55" s="133">
        <v>17012</v>
      </c>
      <c r="B55" s="76" t="s">
        <v>129</v>
      </c>
      <c r="C55" s="140">
        <v>45017</v>
      </c>
      <c r="D55" s="77" t="s">
        <v>220</v>
      </c>
      <c r="E55" s="77" t="s">
        <v>87</v>
      </c>
      <c r="F55" s="77" t="s">
        <v>227</v>
      </c>
      <c r="G55" s="76" t="s">
        <v>92</v>
      </c>
      <c r="H55" s="78" t="s">
        <v>128</v>
      </c>
      <c r="I55" s="78" t="s">
        <v>267</v>
      </c>
      <c r="J55" s="79" t="s">
        <v>127</v>
      </c>
      <c r="K55" s="78"/>
      <c r="L55" s="80" t="s">
        <v>22</v>
      </c>
      <c r="M55" s="81" t="s">
        <v>93</v>
      </c>
      <c r="N55" s="82" t="s">
        <v>273</v>
      </c>
      <c r="O55" s="83"/>
      <c r="P55" s="82"/>
      <c r="Q55" s="82" t="s">
        <v>276</v>
      </c>
      <c r="R55" s="81" t="s">
        <v>81</v>
      </c>
      <c r="S55" s="79" t="s">
        <v>23</v>
      </c>
      <c r="T55" s="79" t="s">
        <v>27</v>
      </c>
      <c r="U55" s="84" t="s">
        <v>0</v>
      </c>
      <c r="V55" s="79" t="s">
        <v>5</v>
      </c>
      <c r="W55" s="79" t="s">
        <v>283</v>
      </c>
      <c r="X55" s="79" t="s">
        <v>282</v>
      </c>
      <c r="Y55" s="85" t="s">
        <v>314</v>
      </c>
      <c r="Z55" s="85" t="s">
        <v>318</v>
      </c>
      <c r="AA55" s="90" t="s">
        <v>338</v>
      </c>
      <c r="AB55" s="90"/>
      <c r="AC55" s="149"/>
      <c r="AD55" s="106" t="s">
        <v>341</v>
      </c>
      <c r="AE55" s="109" t="s">
        <v>358</v>
      </c>
      <c r="AF55" s="87">
        <v>1700</v>
      </c>
      <c r="AG55" s="92">
        <v>485</v>
      </c>
      <c r="AH55" s="88">
        <v>27839</v>
      </c>
      <c r="AI55" s="142">
        <f t="shared" si="2"/>
        <v>47</v>
      </c>
      <c r="AJ55" s="79" t="s">
        <v>363</v>
      </c>
      <c r="AK55" s="78">
        <v>1</v>
      </c>
      <c r="AL55" s="78">
        <v>0</v>
      </c>
      <c r="AM55" s="80" t="s">
        <v>26</v>
      </c>
      <c r="AN55" s="79" t="s">
        <v>2</v>
      </c>
      <c r="AO55" s="79" t="s">
        <v>290</v>
      </c>
      <c r="AP55" s="79" t="s">
        <v>2</v>
      </c>
      <c r="AQ55" s="79" t="s">
        <v>2</v>
      </c>
      <c r="AR55" s="79" t="s">
        <v>290</v>
      </c>
      <c r="AS55" s="113" t="s">
        <v>3</v>
      </c>
      <c r="AT55" s="79" t="s">
        <v>1</v>
      </c>
      <c r="AU55" s="79" t="s">
        <v>1</v>
      </c>
      <c r="AV55" s="79" t="s">
        <v>2</v>
      </c>
      <c r="AW55" s="79" t="s">
        <v>2</v>
      </c>
      <c r="AX55" s="79" t="s">
        <v>1</v>
      </c>
      <c r="AY55" s="79" t="s">
        <v>1</v>
      </c>
      <c r="AZ55" s="79" t="s">
        <v>1</v>
      </c>
      <c r="BA55" s="78">
        <v>0</v>
      </c>
      <c r="BB55" s="79"/>
      <c r="BC55" s="111" t="s">
        <v>12</v>
      </c>
      <c r="BD55" s="79" t="s">
        <v>1</v>
      </c>
      <c r="BE55" s="79" t="s">
        <v>1</v>
      </c>
      <c r="BF55" s="79" t="s">
        <v>1</v>
      </c>
      <c r="BG55" s="79" t="s">
        <v>1</v>
      </c>
      <c r="BH55" s="79" t="s">
        <v>1</v>
      </c>
      <c r="BI55" s="79" t="s">
        <v>1</v>
      </c>
      <c r="BJ55" s="153" t="s">
        <v>521</v>
      </c>
      <c r="BK55" s="109" t="s">
        <v>0</v>
      </c>
      <c r="BL55" s="79" t="s">
        <v>0</v>
      </c>
      <c r="BM55" s="79" t="s">
        <v>0</v>
      </c>
      <c r="BN55" s="79" t="s">
        <v>0</v>
      </c>
      <c r="BO55" s="79" t="s">
        <v>11</v>
      </c>
      <c r="BP55" s="113" t="s">
        <v>0</v>
      </c>
    </row>
    <row r="56" spans="1:68" s="3" customFormat="1" ht="30" customHeight="1">
      <c r="A56" s="133">
        <v>17013</v>
      </c>
      <c r="B56" s="76" t="s">
        <v>126</v>
      </c>
      <c r="C56" s="141">
        <v>45017</v>
      </c>
      <c r="D56" s="77" t="s">
        <v>220</v>
      </c>
      <c r="E56" s="77" t="s">
        <v>87</v>
      </c>
      <c r="F56" s="77" t="s">
        <v>227</v>
      </c>
      <c r="G56" s="76" t="s">
        <v>92</v>
      </c>
      <c r="H56" s="78" t="s">
        <v>84</v>
      </c>
      <c r="I56" s="78" t="s">
        <v>267</v>
      </c>
      <c r="J56" s="79" t="s">
        <v>64</v>
      </c>
      <c r="K56" s="78"/>
      <c r="L56" s="80" t="s">
        <v>60</v>
      </c>
      <c r="M56" s="81" t="s">
        <v>93</v>
      </c>
      <c r="N56" s="82" t="s">
        <v>273</v>
      </c>
      <c r="O56" s="83"/>
      <c r="P56" s="82"/>
      <c r="Q56" s="82" t="s">
        <v>276</v>
      </c>
      <c r="R56" s="81" t="s">
        <v>81</v>
      </c>
      <c r="S56" s="79" t="s">
        <v>23</v>
      </c>
      <c r="T56" s="79" t="s">
        <v>27</v>
      </c>
      <c r="U56" s="84" t="s">
        <v>0</v>
      </c>
      <c r="V56" s="79" t="s">
        <v>5</v>
      </c>
      <c r="W56" s="79" t="s">
        <v>5</v>
      </c>
      <c r="X56" s="79" t="s">
        <v>282</v>
      </c>
      <c r="Y56" s="91" t="s">
        <v>319</v>
      </c>
      <c r="Z56" s="91" t="s">
        <v>322</v>
      </c>
      <c r="AA56" s="90" t="s">
        <v>337</v>
      </c>
      <c r="AB56" s="90"/>
      <c r="AC56" s="149"/>
      <c r="AD56" s="106" t="s">
        <v>341</v>
      </c>
      <c r="AE56" s="109" t="s">
        <v>358</v>
      </c>
      <c r="AF56" s="87">
        <v>3991</v>
      </c>
      <c r="AG56" s="92">
        <v>943</v>
      </c>
      <c r="AH56" s="88">
        <v>40562</v>
      </c>
      <c r="AI56" s="142">
        <f t="shared" si="2"/>
        <v>12</v>
      </c>
      <c r="AJ56" s="79" t="s">
        <v>362</v>
      </c>
      <c r="AK56" s="78">
        <v>1</v>
      </c>
      <c r="AL56" s="78">
        <v>0</v>
      </c>
      <c r="AM56" s="80" t="s">
        <v>13</v>
      </c>
      <c r="AN56" s="79" t="s">
        <v>2</v>
      </c>
      <c r="AO56" s="79" t="s">
        <v>2</v>
      </c>
      <c r="AP56" s="79" t="s">
        <v>290</v>
      </c>
      <c r="AQ56" s="79" t="s">
        <v>1</v>
      </c>
      <c r="AR56" s="79" t="s">
        <v>290</v>
      </c>
      <c r="AS56" s="113" t="s">
        <v>3</v>
      </c>
      <c r="AT56" s="79" t="s">
        <v>1</v>
      </c>
      <c r="AU56" s="79" t="s">
        <v>1</v>
      </c>
      <c r="AV56" s="79" t="s">
        <v>2</v>
      </c>
      <c r="AW56" s="79" t="s">
        <v>2</v>
      </c>
      <c r="AX56" s="79" t="s">
        <v>1</v>
      </c>
      <c r="AY56" s="79" t="s">
        <v>1</v>
      </c>
      <c r="AZ56" s="79" t="s">
        <v>1</v>
      </c>
      <c r="BA56" s="78">
        <v>10</v>
      </c>
      <c r="BB56" s="79"/>
      <c r="BC56" s="111" t="s">
        <v>12</v>
      </c>
      <c r="BD56" s="79" t="s">
        <v>1</v>
      </c>
      <c r="BE56" s="79" t="s">
        <v>1</v>
      </c>
      <c r="BF56" s="79" t="s">
        <v>2</v>
      </c>
      <c r="BG56" s="79" t="s">
        <v>1</v>
      </c>
      <c r="BH56" s="79" t="s">
        <v>1</v>
      </c>
      <c r="BI56" s="79" t="s">
        <v>1</v>
      </c>
      <c r="BJ56" s="153" t="s">
        <v>521</v>
      </c>
      <c r="BK56" s="109" t="s">
        <v>0</v>
      </c>
      <c r="BL56" s="79" t="s">
        <v>11</v>
      </c>
      <c r="BM56" s="79" t="s">
        <v>11</v>
      </c>
      <c r="BN56" s="79" t="s">
        <v>0</v>
      </c>
      <c r="BO56" s="79" t="s">
        <v>11</v>
      </c>
      <c r="BP56" s="113" t="s">
        <v>0</v>
      </c>
    </row>
    <row r="57" spans="1:68" s="3" customFormat="1" ht="30" customHeight="1">
      <c r="A57" s="133">
        <v>17014</v>
      </c>
      <c r="B57" s="76" t="s">
        <v>125</v>
      </c>
      <c r="C57" s="140">
        <v>45017</v>
      </c>
      <c r="D57" s="77" t="s">
        <v>220</v>
      </c>
      <c r="E57" s="77" t="s">
        <v>87</v>
      </c>
      <c r="F57" s="77" t="s">
        <v>227</v>
      </c>
      <c r="G57" s="76" t="s">
        <v>92</v>
      </c>
      <c r="H57" s="78" t="s">
        <v>83</v>
      </c>
      <c r="I57" s="78" t="s">
        <v>267</v>
      </c>
      <c r="J57" s="79" t="s">
        <v>124</v>
      </c>
      <c r="K57" s="78"/>
      <c r="L57" s="80" t="s">
        <v>62</v>
      </c>
      <c r="M57" s="81" t="s">
        <v>93</v>
      </c>
      <c r="N57" s="82" t="s">
        <v>273</v>
      </c>
      <c r="O57" s="83"/>
      <c r="P57" s="82"/>
      <c r="Q57" s="82" t="s">
        <v>276</v>
      </c>
      <c r="R57" s="81" t="s">
        <v>81</v>
      </c>
      <c r="S57" s="79" t="s">
        <v>23</v>
      </c>
      <c r="T57" s="79" t="s">
        <v>27</v>
      </c>
      <c r="U57" s="84" t="s">
        <v>0</v>
      </c>
      <c r="V57" s="79" t="s">
        <v>5</v>
      </c>
      <c r="W57" s="79" t="s">
        <v>522</v>
      </c>
      <c r="X57" s="79" t="s">
        <v>282</v>
      </c>
      <c r="Y57" s="91" t="s">
        <v>319</v>
      </c>
      <c r="Z57" s="91" t="s">
        <v>324</v>
      </c>
      <c r="AA57" s="90" t="s">
        <v>337</v>
      </c>
      <c r="AB57" s="90"/>
      <c r="AC57" s="149"/>
      <c r="AD57" s="106" t="s">
        <v>341</v>
      </c>
      <c r="AE57" s="109" t="s">
        <v>358</v>
      </c>
      <c r="AF57" s="87">
        <v>3707</v>
      </c>
      <c r="AG57" s="92">
        <v>986</v>
      </c>
      <c r="AH57" s="88">
        <v>37295</v>
      </c>
      <c r="AI57" s="142">
        <f t="shared" si="2"/>
        <v>21</v>
      </c>
      <c r="AJ57" s="79" t="s">
        <v>363</v>
      </c>
      <c r="AK57" s="78">
        <v>1</v>
      </c>
      <c r="AL57" s="78">
        <v>0</v>
      </c>
      <c r="AM57" s="80" t="s">
        <v>13</v>
      </c>
      <c r="AN57" s="79" t="s">
        <v>2</v>
      </c>
      <c r="AO57" s="79" t="s">
        <v>290</v>
      </c>
      <c r="AP57" s="79" t="s">
        <v>2</v>
      </c>
      <c r="AQ57" s="79" t="s">
        <v>2</v>
      </c>
      <c r="AR57" s="79" t="s">
        <v>290</v>
      </c>
      <c r="AS57" s="113" t="s">
        <v>16</v>
      </c>
      <c r="AT57" s="79" t="s">
        <v>1</v>
      </c>
      <c r="AU57" s="79" t="s">
        <v>1</v>
      </c>
      <c r="AV57" s="79" t="s">
        <v>2</v>
      </c>
      <c r="AW57" s="79" t="s">
        <v>2</v>
      </c>
      <c r="AX57" s="79" t="s">
        <v>1</v>
      </c>
      <c r="AY57" s="79" t="s">
        <v>1</v>
      </c>
      <c r="AZ57" s="79" t="s">
        <v>1</v>
      </c>
      <c r="BA57" s="78">
        <v>5</v>
      </c>
      <c r="BB57" s="79"/>
      <c r="BC57" s="111" t="s">
        <v>12</v>
      </c>
      <c r="BD57" s="79" t="s">
        <v>538</v>
      </c>
      <c r="BE57" s="79" t="s">
        <v>538</v>
      </c>
      <c r="BF57" s="79" t="s">
        <v>2</v>
      </c>
      <c r="BG57" s="79" t="s">
        <v>1</v>
      </c>
      <c r="BH57" s="79" t="s">
        <v>1</v>
      </c>
      <c r="BI57" s="79" t="s">
        <v>1</v>
      </c>
      <c r="BJ57" s="153" t="s">
        <v>521</v>
      </c>
      <c r="BK57" s="109" t="s">
        <v>0</v>
      </c>
      <c r="BL57" s="79" t="s">
        <v>0</v>
      </c>
      <c r="BM57" s="79" t="s">
        <v>11</v>
      </c>
      <c r="BN57" s="79" t="s">
        <v>0</v>
      </c>
      <c r="BO57" s="79" t="s">
        <v>11</v>
      </c>
      <c r="BP57" s="113" t="s">
        <v>0</v>
      </c>
    </row>
    <row r="58" spans="1:68" s="3" customFormat="1" ht="30" customHeight="1">
      <c r="A58" s="133">
        <v>17015</v>
      </c>
      <c r="B58" s="76" t="s">
        <v>123</v>
      </c>
      <c r="C58" s="141">
        <v>45017</v>
      </c>
      <c r="D58" s="77" t="s">
        <v>220</v>
      </c>
      <c r="E58" s="77" t="s">
        <v>87</v>
      </c>
      <c r="F58" s="77" t="s">
        <v>227</v>
      </c>
      <c r="G58" s="76" t="s">
        <v>92</v>
      </c>
      <c r="H58" s="78" t="s">
        <v>122</v>
      </c>
      <c r="I58" s="78" t="s">
        <v>267</v>
      </c>
      <c r="J58" s="79" t="s">
        <v>103</v>
      </c>
      <c r="K58" s="78"/>
      <c r="L58" s="80" t="s">
        <v>62</v>
      </c>
      <c r="M58" s="81" t="s">
        <v>93</v>
      </c>
      <c r="N58" s="82" t="s">
        <v>273</v>
      </c>
      <c r="O58" s="83"/>
      <c r="P58" s="82"/>
      <c r="Q58" s="82" t="s">
        <v>276</v>
      </c>
      <c r="R58" s="81" t="s">
        <v>81</v>
      </c>
      <c r="S58" s="79" t="s">
        <v>23</v>
      </c>
      <c r="T58" s="79" t="s">
        <v>27</v>
      </c>
      <c r="U58" s="84" t="s">
        <v>279</v>
      </c>
      <c r="V58" s="79" t="s">
        <v>5</v>
      </c>
      <c r="W58" s="79" t="s">
        <v>522</v>
      </c>
      <c r="X58" s="79" t="s">
        <v>282</v>
      </c>
      <c r="Y58" s="91" t="s">
        <v>319</v>
      </c>
      <c r="Z58" s="91" t="s">
        <v>323</v>
      </c>
      <c r="AA58" s="90" t="s">
        <v>337</v>
      </c>
      <c r="AB58" s="90"/>
      <c r="AC58" s="149"/>
      <c r="AD58" s="106" t="s">
        <v>341</v>
      </c>
      <c r="AE58" s="109" t="s">
        <v>358</v>
      </c>
      <c r="AF58" s="87">
        <v>2916</v>
      </c>
      <c r="AG58" s="92">
        <v>864</v>
      </c>
      <c r="AH58" s="88">
        <v>30040</v>
      </c>
      <c r="AI58" s="142">
        <f t="shared" si="2"/>
        <v>41</v>
      </c>
      <c r="AJ58" s="79" t="s">
        <v>362</v>
      </c>
      <c r="AK58" s="78">
        <v>1</v>
      </c>
      <c r="AL58" s="78">
        <v>0</v>
      </c>
      <c r="AM58" s="80" t="s">
        <v>13</v>
      </c>
      <c r="AN58" s="79" t="s">
        <v>2</v>
      </c>
      <c r="AO58" s="79" t="s">
        <v>290</v>
      </c>
      <c r="AP58" s="79" t="s">
        <v>2</v>
      </c>
      <c r="AQ58" s="79" t="s">
        <v>2</v>
      </c>
      <c r="AR58" s="79" t="s">
        <v>290</v>
      </c>
      <c r="AS58" s="113" t="s">
        <v>16</v>
      </c>
      <c r="AT58" s="79" t="s">
        <v>1</v>
      </c>
      <c r="AU58" s="79" t="s">
        <v>1</v>
      </c>
      <c r="AV58" s="79" t="s">
        <v>2</v>
      </c>
      <c r="AW58" s="79" t="s">
        <v>2</v>
      </c>
      <c r="AX58" s="79" t="s">
        <v>1</v>
      </c>
      <c r="AY58" s="79" t="s">
        <v>1</v>
      </c>
      <c r="AZ58" s="79" t="s">
        <v>1</v>
      </c>
      <c r="BA58" s="78">
        <v>0</v>
      </c>
      <c r="BB58" s="79"/>
      <c r="BC58" s="111" t="s">
        <v>12</v>
      </c>
      <c r="BD58" s="79" t="s">
        <v>538</v>
      </c>
      <c r="BE58" s="79" t="s">
        <v>538</v>
      </c>
      <c r="BF58" s="79" t="s">
        <v>1</v>
      </c>
      <c r="BG58" s="79" t="s">
        <v>1</v>
      </c>
      <c r="BH58" s="79" t="s">
        <v>1</v>
      </c>
      <c r="BI58" s="79" t="s">
        <v>1</v>
      </c>
      <c r="BJ58" s="153" t="s">
        <v>521</v>
      </c>
      <c r="BK58" s="109" t="s">
        <v>11</v>
      </c>
      <c r="BL58" s="79" t="s">
        <v>0</v>
      </c>
      <c r="BM58" s="79" t="s">
        <v>0</v>
      </c>
      <c r="BN58" s="79" t="s">
        <v>0</v>
      </c>
      <c r="BO58" s="79" t="s">
        <v>11</v>
      </c>
      <c r="BP58" s="113" t="s">
        <v>0</v>
      </c>
    </row>
    <row r="59" spans="1:68" s="3" customFormat="1" ht="30" customHeight="1">
      <c r="A59" s="133">
        <v>17016</v>
      </c>
      <c r="B59" s="76" t="s">
        <v>121</v>
      </c>
      <c r="C59" s="140">
        <v>45017</v>
      </c>
      <c r="D59" s="77" t="s">
        <v>220</v>
      </c>
      <c r="E59" s="77" t="s">
        <v>87</v>
      </c>
      <c r="F59" s="77" t="s">
        <v>227</v>
      </c>
      <c r="G59" s="76" t="s">
        <v>92</v>
      </c>
      <c r="H59" s="78" t="s">
        <v>120</v>
      </c>
      <c r="I59" s="78" t="s">
        <v>267</v>
      </c>
      <c r="J59" s="79" t="s">
        <v>103</v>
      </c>
      <c r="K59" s="78"/>
      <c r="L59" s="80" t="s">
        <v>62</v>
      </c>
      <c r="M59" s="81" t="s">
        <v>93</v>
      </c>
      <c r="N59" s="82" t="s">
        <v>273</v>
      </c>
      <c r="O59" s="83"/>
      <c r="P59" s="82"/>
      <c r="Q59" s="82" t="s">
        <v>276</v>
      </c>
      <c r="R59" s="81" t="s">
        <v>81</v>
      </c>
      <c r="S59" s="79" t="s">
        <v>23</v>
      </c>
      <c r="T59" s="79" t="s">
        <v>27</v>
      </c>
      <c r="U59" s="84" t="s">
        <v>0</v>
      </c>
      <c r="V59" s="79" t="s">
        <v>5</v>
      </c>
      <c r="W59" s="79" t="s">
        <v>5</v>
      </c>
      <c r="X59" s="79" t="s">
        <v>285</v>
      </c>
      <c r="Y59" s="91" t="s">
        <v>319</v>
      </c>
      <c r="Z59" s="85" t="s">
        <v>321</v>
      </c>
      <c r="AA59" s="90" t="s">
        <v>338</v>
      </c>
      <c r="AB59" s="90"/>
      <c r="AC59" s="149"/>
      <c r="AD59" s="106" t="s">
        <v>341</v>
      </c>
      <c r="AE59" s="109" t="s">
        <v>358</v>
      </c>
      <c r="AF59" s="87">
        <v>1662</v>
      </c>
      <c r="AG59" s="92">
        <v>484</v>
      </c>
      <c r="AH59" s="88">
        <v>28204</v>
      </c>
      <c r="AI59" s="142">
        <f t="shared" si="2"/>
        <v>46</v>
      </c>
      <c r="AJ59" s="79" t="s">
        <v>363</v>
      </c>
      <c r="AK59" s="78">
        <v>1</v>
      </c>
      <c r="AL59" s="78">
        <v>0</v>
      </c>
      <c r="AM59" s="80" t="s">
        <v>26</v>
      </c>
      <c r="AN59" s="79" t="s">
        <v>2</v>
      </c>
      <c r="AO59" s="79" t="s">
        <v>290</v>
      </c>
      <c r="AP59" s="79" t="s">
        <v>2</v>
      </c>
      <c r="AQ59" s="79" t="s">
        <v>2</v>
      </c>
      <c r="AR59" s="79" t="s">
        <v>290</v>
      </c>
      <c r="AS59" s="113" t="s">
        <v>16</v>
      </c>
      <c r="AT59" s="79" t="s">
        <v>1</v>
      </c>
      <c r="AU59" s="79" t="s">
        <v>1</v>
      </c>
      <c r="AV59" s="79" t="s">
        <v>2</v>
      </c>
      <c r="AW59" s="79" t="s">
        <v>2</v>
      </c>
      <c r="AX59" s="79" t="s">
        <v>1</v>
      </c>
      <c r="AY59" s="79" t="s">
        <v>1</v>
      </c>
      <c r="AZ59" s="79" t="s">
        <v>1</v>
      </c>
      <c r="BA59" s="78">
        <v>0</v>
      </c>
      <c r="BB59" s="79"/>
      <c r="BC59" s="111" t="s">
        <v>12</v>
      </c>
      <c r="BD59" s="79" t="s">
        <v>538</v>
      </c>
      <c r="BE59" s="79" t="s">
        <v>538</v>
      </c>
      <c r="BF59" s="79" t="s">
        <v>1</v>
      </c>
      <c r="BG59" s="79" t="s">
        <v>1</v>
      </c>
      <c r="BH59" s="79" t="s">
        <v>1</v>
      </c>
      <c r="BI59" s="79" t="s">
        <v>1</v>
      </c>
      <c r="BJ59" s="153" t="s">
        <v>521</v>
      </c>
      <c r="BK59" s="109" t="s">
        <v>0</v>
      </c>
      <c r="BL59" s="79" t="s">
        <v>0</v>
      </c>
      <c r="BM59" s="79" t="s">
        <v>0</v>
      </c>
      <c r="BN59" s="79" t="s">
        <v>0</v>
      </c>
      <c r="BO59" s="79" t="s">
        <v>11</v>
      </c>
      <c r="BP59" s="113" t="s">
        <v>0</v>
      </c>
    </row>
    <row r="60" spans="1:68" s="3" customFormat="1" ht="30" customHeight="1">
      <c r="A60" s="133">
        <v>17017</v>
      </c>
      <c r="B60" s="76" t="s">
        <v>119</v>
      </c>
      <c r="C60" s="141">
        <v>45017</v>
      </c>
      <c r="D60" s="77" t="s">
        <v>220</v>
      </c>
      <c r="E60" s="77" t="s">
        <v>87</v>
      </c>
      <c r="F60" s="77" t="s">
        <v>227</v>
      </c>
      <c r="G60" s="76" t="s">
        <v>92</v>
      </c>
      <c r="H60" s="78" t="s">
        <v>118</v>
      </c>
      <c r="I60" s="78" t="s">
        <v>267</v>
      </c>
      <c r="J60" s="79" t="s">
        <v>117</v>
      </c>
      <c r="K60" s="78"/>
      <c r="L60" s="80" t="s">
        <v>62</v>
      </c>
      <c r="M60" s="81" t="s">
        <v>93</v>
      </c>
      <c r="N60" s="82" t="s">
        <v>273</v>
      </c>
      <c r="O60" s="83"/>
      <c r="P60" s="82"/>
      <c r="Q60" s="82" t="s">
        <v>276</v>
      </c>
      <c r="R60" s="81" t="s">
        <v>81</v>
      </c>
      <c r="S60" s="79" t="s">
        <v>23</v>
      </c>
      <c r="T60" s="79" t="s">
        <v>27</v>
      </c>
      <c r="U60" s="84" t="s">
        <v>0</v>
      </c>
      <c r="V60" s="79" t="s">
        <v>5</v>
      </c>
      <c r="W60" s="79" t="s">
        <v>5</v>
      </c>
      <c r="X60" s="79" t="s">
        <v>285</v>
      </c>
      <c r="Y60" s="91" t="s">
        <v>319</v>
      </c>
      <c r="Z60" s="91" t="s">
        <v>323</v>
      </c>
      <c r="AA60" s="90" t="s">
        <v>337</v>
      </c>
      <c r="AB60" s="90"/>
      <c r="AC60" s="149"/>
      <c r="AD60" s="106" t="s">
        <v>341</v>
      </c>
      <c r="AE60" s="109" t="s">
        <v>358</v>
      </c>
      <c r="AF60" s="87">
        <v>2315</v>
      </c>
      <c r="AG60" s="92">
        <v>602</v>
      </c>
      <c r="AH60" s="88">
        <v>26754</v>
      </c>
      <c r="AI60" s="142">
        <f t="shared" si="2"/>
        <v>50</v>
      </c>
      <c r="AJ60" s="79" t="s">
        <v>363</v>
      </c>
      <c r="AK60" s="78">
        <v>1</v>
      </c>
      <c r="AL60" s="78">
        <v>0</v>
      </c>
      <c r="AM60" s="80" t="s">
        <v>26</v>
      </c>
      <c r="AN60" s="79" t="s">
        <v>2</v>
      </c>
      <c r="AO60" s="79" t="s">
        <v>290</v>
      </c>
      <c r="AP60" s="79" t="s">
        <v>2</v>
      </c>
      <c r="AQ60" s="79" t="s">
        <v>2</v>
      </c>
      <c r="AR60" s="79" t="s">
        <v>290</v>
      </c>
      <c r="AS60" s="113" t="s">
        <v>16</v>
      </c>
      <c r="AT60" s="79" t="s">
        <v>1</v>
      </c>
      <c r="AU60" s="79" t="s">
        <v>1</v>
      </c>
      <c r="AV60" s="79" t="s">
        <v>2</v>
      </c>
      <c r="AW60" s="79" t="s">
        <v>2</v>
      </c>
      <c r="AX60" s="79" t="s">
        <v>1</v>
      </c>
      <c r="AY60" s="79" t="s">
        <v>1</v>
      </c>
      <c r="AZ60" s="79" t="s">
        <v>1</v>
      </c>
      <c r="BA60" s="78">
        <v>20</v>
      </c>
      <c r="BB60" s="79"/>
      <c r="BC60" s="111" t="s">
        <v>12</v>
      </c>
      <c r="BD60" s="79" t="s">
        <v>538</v>
      </c>
      <c r="BE60" s="79" t="s">
        <v>538</v>
      </c>
      <c r="BF60" s="79" t="s">
        <v>1</v>
      </c>
      <c r="BG60" s="79" t="s">
        <v>1</v>
      </c>
      <c r="BH60" s="79" t="s">
        <v>1</v>
      </c>
      <c r="BI60" s="79" t="s">
        <v>1</v>
      </c>
      <c r="BJ60" s="153" t="s">
        <v>521</v>
      </c>
      <c r="BK60" s="109" t="s">
        <v>0</v>
      </c>
      <c r="BL60" s="79" t="s">
        <v>0</v>
      </c>
      <c r="BM60" s="79" t="s">
        <v>0</v>
      </c>
      <c r="BN60" s="79" t="s">
        <v>0</v>
      </c>
      <c r="BO60" s="79" t="s">
        <v>11</v>
      </c>
      <c r="BP60" s="113" t="s">
        <v>0</v>
      </c>
    </row>
    <row r="61" spans="1:68" s="3" customFormat="1" ht="30" customHeight="1">
      <c r="A61" s="133">
        <v>17018</v>
      </c>
      <c r="B61" s="76" t="s">
        <v>116</v>
      </c>
      <c r="C61" s="140">
        <v>45017</v>
      </c>
      <c r="D61" s="77" t="s">
        <v>220</v>
      </c>
      <c r="E61" s="77" t="s">
        <v>87</v>
      </c>
      <c r="F61" s="77" t="s">
        <v>227</v>
      </c>
      <c r="G61" s="76" t="s">
        <v>92</v>
      </c>
      <c r="H61" s="78" t="s">
        <v>115</v>
      </c>
      <c r="I61" s="78" t="s">
        <v>267</v>
      </c>
      <c r="J61" s="79" t="s">
        <v>103</v>
      </c>
      <c r="K61" s="78"/>
      <c r="L61" s="80" t="s">
        <v>60</v>
      </c>
      <c r="M61" s="81" t="s">
        <v>93</v>
      </c>
      <c r="N61" s="82" t="s">
        <v>273</v>
      </c>
      <c r="O61" s="83"/>
      <c r="P61" s="82"/>
      <c r="Q61" s="82" t="s">
        <v>276</v>
      </c>
      <c r="R61" s="81" t="s">
        <v>81</v>
      </c>
      <c r="S61" s="79" t="s">
        <v>23</v>
      </c>
      <c r="T61" s="79" t="s">
        <v>27</v>
      </c>
      <c r="U61" s="84" t="s">
        <v>0</v>
      </c>
      <c r="V61" s="79" t="s">
        <v>5</v>
      </c>
      <c r="W61" s="79" t="s">
        <v>80</v>
      </c>
      <c r="X61" s="79" t="s">
        <v>285</v>
      </c>
      <c r="Y61" s="91" t="s">
        <v>319</v>
      </c>
      <c r="Z61" s="91" t="s">
        <v>327</v>
      </c>
      <c r="AA61" s="90" t="s">
        <v>337</v>
      </c>
      <c r="AB61" s="90"/>
      <c r="AC61" s="149"/>
      <c r="AD61" s="106" t="s">
        <v>341</v>
      </c>
      <c r="AE61" s="109" t="s">
        <v>358</v>
      </c>
      <c r="AF61" s="87">
        <v>5170</v>
      </c>
      <c r="AG61" s="92">
        <v>784</v>
      </c>
      <c r="AH61" s="88">
        <v>36250</v>
      </c>
      <c r="AI61" s="142">
        <f t="shared" si="2"/>
        <v>24</v>
      </c>
      <c r="AJ61" s="79" t="s">
        <v>362</v>
      </c>
      <c r="AK61" s="78">
        <v>1</v>
      </c>
      <c r="AL61" s="78">
        <v>0</v>
      </c>
      <c r="AM61" s="80" t="s">
        <v>13</v>
      </c>
      <c r="AN61" s="79" t="s">
        <v>2</v>
      </c>
      <c r="AO61" s="79" t="s">
        <v>290</v>
      </c>
      <c r="AP61" s="79" t="s">
        <v>2</v>
      </c>
      <c r="AQ61" s="79" t="s">
        <v>2</v>
      </c>
      <c r="AR61" s="79" t="s">
        <v>290</v>
      </c>
      <c r="AS61" s="113" t="s">
        <v>16</v>
      </c>
      <c r="AT61" s="79" t="s">
        <v>1</v>
      </c>
      <c r="AU61" s="79" t="s">
        <v>1</v>
      </c>
      <c r="AV61" s="79" t="s">
        <v>2</v>
      </c>
      <c r="AW61" s="79" t="s">
        <v>2</v>
      </c>
      <c r="AX61" s="79" t="s">
        <v>1</v>
      </c>
      <c r="AY61" s="79" t="s">
        <v>1</v>
      </c>
      <c r="AZ61" s="79" t="s">
        <v>1</v>
      </c>
      <c r="BA61" s="78">
        <v>15</v>
      </c>
      <c r="BB61" s="79"/>
      <c r="BC61" s="111" t="s">
        <v>12</v>
      </c>
      <c r="BD61" s="79" t="s">
        <v>538</v>
      </c>
      <c r="BE61" s="79" t="s">
        <v>538</v>
      </c>
      <c r="BF61" s="79" t="s">
        <v>1</v>
      </c>
      <c r="BG61" s="79" t="s">
        <v>1</v>
      </c>
      <c r="BH61" s="79" t="s">
        <v>1</v>
      </c>
      <c r="BI61" s="79" t="s">
        <v>1</v>
      </c>
      <c r="BJ61" s="153" t="s">
        <v>521</v>
      </c>
      <c r="BK61" s="109" t="s">
        <v>11</v>
      </c>
      <c r="BL61" s="79" t="s">
        <v>0</v>
      </c>
      <c r="BM61" s="79" t="s">
        <v>0</v>
      </c>
      <c r="BN61" s="79" t="s">
        <v>0</v>
      </c>
      <c r="BO61" s="79" t="s">
        <v>11</v>
      </c>
      <c r="BP61" s="113" t="s">
        <v>0</v>
      </c>
    </row>
    <row r="62" spans="1:68" s="3" customFormat="1" ht="30" customHeight="1">
      <c r="A62" s="133">
        <v>17019</v>
      </c>
      <c r="B62" s="76" t="s">
        <v>114</v>
      </c>
      <c r="C62" s="141">
        <v>45017</v>
      </c>
      <c r="D62" s="77" t="s">
        <v>220</v>
      </c>
      <c r="E62" s="77" t="s">
        <v>87</v>
      </c>
      <c r="F62" s="77" t="s">
        <v>227</v>
      </c>
      <c r="G62" s="76" t="s">
        <v>92</v>
      </c>
      <c r="H62" s="78" t="s">
        <v>113</v>
      </c>
      <c r="I62" s="78" t="s">
        <v>267</v>
      </c>
      <c r="J62" s="79" t="s">
        <v>112</v>
      </c>
      <c r="K62" s="78"/>
      <c r="L62" s="80" t="s">
        <v>60</v>
      </c>
      <c r="M62" s="81" t="s">
        <v>93</v>
      </c>
      <c r="N62" s="82" t="s">
        <v>273</v>
      </c>
      <c r="O62" s="83"/>
      <c r="P62" s="82"/>
      <c r="Q62" s="82" t="s">
        <v>276</v>
      </c>
      <c r="R62" s="81" t="s">
        <v>81</v>
      </c>
      <c r="S62" s="79" t="s">
        <v>23</v>
      </c>
      <c r="T62" s="79" t="s">
        <v>27</v>
      </c>
      <c r="U62" s="84" t="s">
        <v>0</v>
      </c>
      <c r="V62" s="79" t="s">
        <v>5</v>
      </c>
      <c r="W62" s="79" t="s">
        <v>5</v>
      </c>
      <c r="X62" s="79" t="s">
        <v>282</v>
      </c>
      <c r="Y62" s="91" t="s">
        <v>319</v>
      </c>
      <c r="Z62" s="85" t="s">
        <v>320</v>
      </c>
      <c r="AA62" s="90" t="s">
        <v>338</v>
      </c>
      <c r="AB62" s="90"/>
      <c r="AC62" s="149"/>
      <c r="AD62" s="106" t="s">
        <v>341</v>
      </c>
      <c r="AE62" s="109" t="s">
        <v>358</v>
      </c>
      <c r="AF62" s="87">
        <v>2805</v>
      </c>
      <c r="AG62" s="92">
        <v>626</v>
      </c>
      <c r="AH62" s="88">
        <v>30770</v>
      </c>
      <c r="AI62" s="142">
        <f t="shared" si="2"/>
        <v>39</v>
      </c>
      <c r="AJ62" s="79" t="s">
        <v>362</v>
      </c>
      <c r="AK62" s="78">
        <v>1</v>
      </c>
      <c r="AL62" s="78">
        <v>0</v>
      </c>
      <c r="AM62" s="80" t="s">
        <v>13</v>
      </c>
      <c r="AN62" s="79" t="s">
        <v>2</v>
      </c>
      <c r="AO62" s="79" t="s">
        <v>290</v>
      </c>
      <c r="AP62" s="79" t="s">
        <v>2</v>
      </c>
      <c r="AQ62" s="79" t="s">
        <v>2</v>
      </c>
      <c r="AR62" s="79" t="s">
        <v>290</v>
      </c>
      <c r="AS62" s="113" t="s">
        <v>16</v>
      </c>
      <c r="AT62" s="79" t="s">
        <v>1</v>
      </c>
      <c r="AU62" s="79" t="s">
        <v>1</v>
      </c>
      <c r="AV62" s="79" t="s">
        <v>2</v>
      </c>
      <c r="AW62" s="79" t="s">
        <v>2</v>
      </c>
      <c r="AX62" s="79" t="s">
        <v>1</v>
      </c>
      <c r="AY62" s="79" t="s">
        <v>1</v>
      </c>
      <c r="AZ62" s="79" t="s">
        <v>1</v>
      </c>
      <c r="BA62" s="78">
        <v>0</v>
      </c>
      <c r="BB62" s="79"/>
      <c r="BC62" s="111" t="s">
        <v>12</v>
      </c>
      <c r="BD62" s="79" t="s">
        <v>538</v>
      </c>
      <c r="BE62" s="79" t="s">
        <v>538</v>
      </c>
      <c r="BF62" s="79" t="s">
        <v>1</v>
      </c>
      <c r="BG62" s="79" t="s">
        <v>1</v>
      </c>
      <c r="BH62" s="79" t="s">
        <v>1</v>
      </c>
      <c r="BI62" s="79" t="s">
        <v>1</v>
      </c>
      <c r="BJ62" s="153" t="s">
        <v>521</v>
      </c>
      <c r="BK62" s="109" t="s">
        <v>11</v>
      </c>
      <c r="BL62" s="79" t="s">
        <v>0</v>
      </c>
      <c r="BM62" s="79" t="s">
        <v>0</v>
      </c>
      <c r="BN62" s="79" t="s">
        <v>0</v>
      </c>
      <c r="BO62" s="79" t="s">
        <v>11</v>
      </c>
      <c r="BP62" s="113" t="s">
        <v>0</v>
      </c>
    </row>
    <row r="63" spans="1:68" s="3" customFormat="1" ht="30" customHeight="1">
      <c r="A63" s="133">
        <v>17023</v>
      </c>
      <c r="B63" s="76" t="s">
        <v>109</v>
      </c>
      <c r="C63" s="141">
        <v>45017</v>
      </c>
      <c r="D63" s="77" t="s">
        <v>220</v>
      </c>
      <c r="E63" s="77" t="s">
        <v>87</v>
      </c>
      <c r="F63" s="77" t="s">
        <v>227</v>
      </c>
      <c r="G63" s="76" t="s">
        <v>92</v>
      </c>
      <c r="H63" s="78" t="s">
        <v>108</v>
      </c>
      <c r="I63" s="78" t="s">
        <v>267</v>
      </c>
      <c r="J63" s="79" t="s">
        <v>48</v>
      </c>
      <c r="K63" s="78"/>
      <c r="L63" s="80" t="s">
        <v>47</v>
      </c>
      <c r="M63" s="81" t="s">
        <v>93</v>
      </c>
      <c r="N63" s="82" t="s">
        <v>273</v>
      </c>
      <c r="O63" s="83"/>
      <c r="P63" s="82"/>
      <c r="Q63" s="82" t="s">
        <v>276</v>
      </c>
      <c r="R63" s="81" t="s">
        <v>81</v>
      </c>
      <c r="S63" s="79" t="s">
        <v>23</v>
      </c>
      <c r="T63" s="79" t="s">
        <v>49</v>
      </c>
      <c r="U63" s="84" t="s">
        <v>0</v>
      </c>
      <c r="V63" s="79" t="s">
        <v>35</v>
      </c>
      <c r="W63" s="79" t="s">
        <v>5</v>
      </c>
      <c r="X63" s="79" t="s">
        <v>282</v>
      </c>
      <c r="Y63" s="91" t="s">
        <v>319</v>
      </c>
      <c r="Z63" s="91" t="s">
        <v>323</v>
      </c>
      <c r="AA63" s="90" t="s">
        <v>337</v>
      </c>
      <c r="AB63" s="90"/>
      <c r="AC63" s="149"/>
      <c r="AD63" s="106" t="s">
        <v>341</v>
      </c>
      <c r="AE63" s="109" t="s">
        <v>358</v>
      </c>
      <c r="AF63" s="87">
        <v>4170</v>
      </c>
      <c r="AG63" s="92">
        <v>1308</v>
      </c>
      <c r="AH63" s="88">
        <v>44287</v>
      </c>
      <c r="AI63" s="142">
        <f t="shared" si="2"/>
        <v>2</v>
      </c>
      <c r="AJ63" s="79" t="s">
        <v>362</v>
      </c>
      <c r="AK63" s="78">
        <v>1</v>
      </c>
      <c r="AL63" s="78">
        <v>0</v>
      </c>
      <c r="AM63" s="80" t="s">
        <v>13</v>
      </c>
      <c r="AN63" s="79" t="s">
        <v>2</v>
      </c>
      <c r="AO63" s="79" t="s">
        <v>290</v>
      </c>
      <c r="AP63" s="79" t="s">
        <v>2</v>
      </c>
      <c r="AQ63" s="79" t="s">
        <v>2</v>
      </c>
      <c r="AR63" s="79" t="s">
        <v>290</v>
      </c>
      <c r="AS63" s="113" t="s">
        <v>16</v>
      </c>
      <c r="AT63" s="79" t="s">
        <v>1</v>
      </c>
      <c r="AU63" s="79" t="s">
        <v>1</v>
      </c>
      <c r="AV63" s="79" t="s">
        <v>2</v>
      </c>
      <c r="AW63" s="79" t="s">
        <v>2</v>
      </c>
      <c r="AX63" s="79" t="s">
        <v>2</v>
      </c>
      <c r="AY63" s="79" t="s">
        <v>1</v>
      </c>
      <c r="AZ63" s="79" t="s">
        <v>1</v>
      </c>
      <c r="BA63" s="78">
        <v>10</v>
      </c>
      <c r="BB63" s="79"/>
      <c r="BC63" s="111" t="s">
        <v>12</v>
      </c>
      <c r="BD63" s="79" t="s">
        <v>538</v>
      </c>
      <c r="BE63" s="79" t="s">
        <v>538</v>
      </c>
      <c r="BF63" s="79" t="s">
        <v>2</v>
      </c>
      <c r="BG63" s="79" t="s">
        <v>1</v>
      </c>
      <c r="BH63" s="79" t="s">
        <v>1</v>
      </c>
      <c r="BI63" s="79" t="s">
        <v>1</v>
      </c>
      <c r="BJ63" s="153" t="s">
        <v>521</v>
      </c>
      <c r="BK63" s="109" t="s">
        <v>0</v>
      </c>
      <c r="BL63" s="79" t="s">
        <v>11</v>
      </c>
      <c r="BM63" s="79" t="s">
        <v>0</v>
      </c>
      <c r="BN63" s="79" t="s">
        <v>0</v>
      </c>
      <c r="BO63" s="79" t="s">
        <v>11</v>
      </c>
      <c r="BP63" s="113" t="s">
        <v>0</v>
      </c>
    </row>
    <row r="64" spans="1:68" s="3" customFormat="1" ht="30" customHeight="1">
      <c r="A64" s="133">
        <v>17024</v>
      </c>
      <c r="B64" s="76" t="s">
        <v>111</v>
      </c>
      <c r="C64" s="140">
        <v>45017</v>
      </c>
      <c r="D64" s="77" t="s">
        <v>220</v>
      </c>
      <c r="E64" s="77" t="s">
        <v>87</v>
      </c>
      <c r="F64" s="77" t="s">
        <v>227</v>
      </c>
      <c r="G64" s="76" t="s">
        <v>92</v>
      </c>
      <c r="H64" s="78" t="s">
        <v>82</v>
      </c>
      <c r="I64" s="78" t="s">
        <v>267</v>
      </c>
      <c r="J64" s="79" t="s">
        <v>110</v>
      </c>
      <c r="K64" s="78"/>
      <c r="L64" s="80" t="s">
        <v>14</v>
      </c>
      <c r="M64" s="81" t="s">
        <v>93</v>
      </c>
      <c r="N64" s="82" t="s">
        <v>273</v>
      </c>
      <c r="O64" s="83"/>
      <c r="P64" s="82"/>
      <c r="Q64" s="82" t="s">
        <v>276</v>
      </c>
      <c r="R64" s="81" t="s">
        <v>81</v>
      </c>
      <c r="S64" s="79" t="s">
        <v>23</v>
      </c>
      <c r="T64" s="79" t="s">
        <v>49</v>
      </c>
      <c r="U64" s="84" t="s">
        <v>0</v>
      </c>
      <c r="V64" s="79" t="s">
        <v>5</v>
      </c>
      <c r="W64" s="79" t="s">
        <v>56</v>
      </c>
      <c r="X64" s="79" t="s">
        <v>282</v>
      </c>
      <c r="Y64" s="91" t="s">
        <v>319</v>
      </c>
      <c r="Z64" s="91" t="s">
        <v>323</v>
      </c>
      <c r="AA64" s="90" t="s">
        <v>337</v>
      </c>
      <c r="AB64" s="90"/>
      <c r="AC64" s="149"/>
      <c r="AD64" s="106" t="s">
        <v>341</v>
      </c>
      <c r="AE64" s="109" t="s">
        <v>358</v>
      </c>
      <c r="AF64" s="87">
        <v>5950</v>
      </c>
      <c r="AG64" s="92">
        <v>1182</v>
      </c>
      <c r="AH64" s="88">
        <v>37699</v>
      </c>
      <c r="AI64" s="142">
        <f t="shared" si="2"/>
        <v>20</v>
      </c>
      <c r="AJ64" s="79" t="s">
        <v>362</v>
      </c>
      <c r="AK64" s="78">
        <v>1</v>
      </c>
      <c r="AL64" s="78">
        <v>0</v>
      </c>
      <c r="AM64" s="80" t="s">
        <v>13</v>
      </c>
      <c r="AN64" s="79" t="s">
        <v>2</v>
      </c>
      <c r="AO64" s="79" t="s">
        <v>290</v>
      </c>
      <c r="AP64" s="79" t="s">
        <v>2</v>
      </c>
      <c r="AQ64" s="79" t="s">
        <v>2</v>
      </c>
      <c r="AR64" s="79" t="s">
        <v>290</v>
      </c>
      <c r="AS64" s="113" t="s">
        <v>3</v>
      </c>
      <c r="AT64" s="79" t="s">
        <v>1</v>
      </c>
      <c r="AU64" s="79" t="s">
        <v>1</v>
      </c>
      <c r="AV64" s="79" t="s">
        <v>2</v>
      </c>
      <c r="AW64" s="79" t="s">
        <v>2</v>
      </c>
      <c r="AX64" s="79" t="s">
        <v>1</v>
      </c>
      <c r="AY64" s="79" t="s">
        <v>1</v>
      </c>
      <c r="AZ64" s="79" t="s">
        <v>1</v>
      </c>
      <c r="BA64" s="78">
        <v>10</v>
      </c>
      <c r="BB64" s="79"/>
      <c r="BC64" s="111" t="s">
        <v>12</v>
      </c>
      <c r="BD64" s="79" t="s">
        <v>538</v>
      </c>
      <c r="BE64" s="79" t="s">
        <v>538</v>
      </c>
      <c r="BF64" s="79" t="s">
        <v>1</v>
      </c>
      <c r="BG64" s="79" t="s">
        <v>1</v>
      </c>
      <c r="BH64" s="79" t="s">
        <v>1</v>
      </c>
      <c r="BI64" s="79" t="s">
        <v>1</v>
      </c>
      <c r="BJ64" s="153" t="s">
        <v>521</v>
      </c>
      <c r="BK64" s="109" t="s">
        <v>11</v>
      </c>
      <c r="BL64" s="79" t="s">
        <v>0</v>
      </c>
      <c r="BM64" s="79" t="s">
        <v>0</v>
      </c>
      <c r="BN64" s="79" t="s">
        <v>0</v>
      </c>
      <c r="BO64" s="79" t="s">
        <v>11</v>
      </c>
      <c r="BP64" s="113" t="s">
        <v>0</v>
      </c>
    </row>
    <row r="65" spans="1:68" s="3" customFormat="1" ht="30" customHeight="1">
      <c r="A65" s="133">
        <v>17025</v>
      </c>
      <c r="B65" s="76" t="s">
        <v>107</v>
      </c>
      <c r="C65" s="141">
        <v>45017</v>
      </c>
      <c r="D65" s="77" t="s">
        <v>220</v>
      </c>
      <c r="E65" s="77" t="s">
        <v>87</v>
      </c>
      <c r="F65" s="77" t="s">
        <v>227</v>
      </c>
      <c r="G65" s="76" t="s">
        <v>92</v>
      </c>
      <c r="H65" s="78" t="s">
        <v>106</v>
      </c>
      <c r="I65" s="78" t="s">
        <v>267</v>
      </c>
      <c r="J65" s="79" t="s">
        <v>103</v>
      </c>
      <c r="K65" s="78"/>
      <c r="L65" s="80" t="s">
        <v>14</v>
      </c>
      <c r="M65" s="81" t="s">
        <v>93</v>
      </c>
      <c r="N65" s="82" t="s">
        <v>273</v>
      </c>
      <c r="O65" s="83"/>
      <c r="P65" s="82"/>
      <c r="Q65" s="82" t="s">
        <v>276</v>
      </c>
      <c r="R65" s="81" t="s">
        <v>81</v>
      </c>
      <c r="S65" s="79" t="s">
        <v>23</v>
      </c>
      <c r="T65" s="79" t="s">
        <v>27</v>
      </c>
      <c r="U65" s="84" t="s">
        <v>0</v>
      </c>
      <c r="V65" s="79" t="s">
        <v>44</v>
      </c>
      <c r="W65" s="79" t="s">
        <v>5</v>
      </c>
      <c r="X65" s="79" t="s">
        <v>282</v>
      </c>
      <c r="Y65" s="91" t="s">
        <v>319</v>
      </c>
      <c r="Z65" s="91" t="s">
        <v>321</v>
      </c>
      <c r="AA65" s="90" t="s">
        <v>338</v>
      </c>
      <c r="AB65" s="90"/>
      <c r="AC65" s="149"/>
      <c r="AD65" s="106" t="s">
        <v>341</v>
      </c>
      <c r="AE65" s="109" t="s">
        <v>358</v>
      </c>
      <c r="AF65" s="87">
        <v>6744</v>
      </c>
      <c r="AG65" s="92">
        <v>1141</v>
      </c>
      <c r="AH65" s="88">
        <v>35885</v>
      </c>
      <c r="AI65" s="142">
        <f t="shared" si="2"/>
        <v>25</v>
      </c>
      <c r="AJ65" s="79" t="s">
        <v>362</v>
      </c>
      <c r="AK65" s="78">
        <v>1</v>
      </c>
      <c r="AL65" s="78">
        <v>0</v>
      </c>
      <c r="AM65" s="80" t="s">
        <v>13</v>
      </c>
      <c r="AN65" s="79" t="s">
        <v>2</v>
      </c>
      <c r="AO65" s="79" t="s">
        <v>290</v>
      </c>
      <c r="AP65" s="79" t="s">
        <v>2</v>
      </c>
      <c r="AQ65" s="79" t="s">
        <v>2</v>
      </c>
      <c r="AR65" s="79" t="s">
        <v>290</v>
      </c>
      <c r="AS65" s="113" t="s">
        <v>16</v>
      </c>
      <c r="AT65" s="79" t="s">
        <v>1</v>
      </c>
      <c r="AU65" s="79" t="s">
        <v>1</v>
      </c>
      <c r="AV65" s="79" t="s">
        <v>2</v>
      </c>
      <c r="AW65" s="79" t="s">
        <v>2</v>
      </c>
      <c r="AX65" s="79" t="s">
        <v>1</v>
      </c>
      <c r="AY65" s="79" t="s">
        <v>1</v>
      </c>
      <c r="AZ65" s="79" t="s">
        <v>1</v>
      </c>
      <c r="BA65" s="78">
        <v>15</v>
      </c>
      <c r="BB65" s="79"/>
      <c r="BC65" s="111" t="s">
        <v>12</v>
      </c>
      <c r="BD65" s="79" t="s">
        <v>538</v>
      </c>
      <c r="BE65" s="79" t="s">
        <v>538</v>
      </c>
      <c r="BF65" s="79" t="s">
        <v>1</v>
      </c>
      <c r="BG65" s="79" t="s">
        <v>1</v>
      </c>
      <c r="BH65" s="79" t="s">
        <v>1</v>
      </c>
      <c r="BI65" s="79" t="s">
        <v>1</v>
      </c>
      <c r="BJ65" s="153" t="s">
        <v>521</v>
      </c>
      <c r="BK65" s="109" t="s">
        <v>11</v>
      </c>
      <c r="BL65" s="79" t="s">
        <v>0</v>
      </c>
      <c r="BM65" s="79" t="s">
        <v>0</v>
      </c>
      <c r="BN65" s="79" t="s">
        <v>0</v>
      </c>
      <c r="BO65" s="79" t="s">
        <v>11</v>
      </c>
      <c r="BP65" s="113" t="s">
        <v>0</v>
      </c>
    </row>
    <row r="66" spans="1:68" s="3" customFormat="1" ht="30" customHeight="1">
      <c r="A66" s="133">
        <v>17026</v>
      </c>
      <c r="B66" s="76" t="s">
        <v>105</v>
      </c>
      <c r="C66" s="140">
        <v>45017</v>
      </c>
      <c r="D66" s="77" t="s">
        <v>220</v>
      </c>
      <c r="E66" s="77" t="s">
        <v>87</v>
      </c>
      <c r="F66" s="77" t="s">
        <v>227</v>
      </c>
      <c r="G66" s="76" t="s">
        <v>92</v>
      </c>
      <c r="H66" s="78" t="s">
        <v>104</v>
      </c>
      <c r="I66" s="78" t="s">
        <v>267</v>
      </c>
      <c r="J66" s="79" t="s">
        <v>103</v>
      </c>
      <c r="K66" s="78"/>
      <c r="L66" s="80" t="s">
        <v>14</v>
      </c>
      <c r="M66" s="81" t="s">
        <v>93</v>
      </c>
      <c r="N66" s="82" t="s">
        <v>273</v>
      </c>
      <c r="O66" s="83"/>
      <c r="P66" s="82"/>
      <c r="Q66" s="82" t="s">
        <v>276</v>
      </c>
      <c r="R66" s="81" t="s">
        <v>81</v>
      </c>
      <c r="S66" s="79" t="s">
        <v>23</v>
      </c>
      <c r="T66" s="79" t="s">
        <v>57</v>
      </c>
      <c r="U66" s="84" t="s">
        <v>0</v>
      </c>
      <c r="V66" s="79" t="s">
        <v>5</v>
      </c>
      <c r="W66" s="79" t="s">
        <v>283</v>
      </c>
      <c r="X66" s="79" t="s">
        <v>282</v>
      </c>
      <c r="Y66" s="91" t="s">
        <v>319</v>
      </c>
      <c r="Z66" s="85" t="s">
        <v>320</v>
      </c>
      <c r="AA66" s="90" t="s">
        <v>338</v>
      </c>
      <c r="AB66" s="90"/>
      <c r="AC66" s="149"/>
      <c r="AD66" s="106" t="s">
        <v>341</v>
      </c>
      <c r="AE66" s="109" t="s">
        <v>358</v>
      </c>
      <c r="AF66" s="87">
        <v>3737</v>
      </c>
      <c r="AG66" s="92">
        <v>1093</v>
      </c>
      <c r="AH66" s="88">
        <v>28095</v>
      </c>
      <c r="AI66" s="142">
        <f t="shared" si="2"/>
        <v>46</v>
      </c>
      <c r="AJ66" s="79" t="s">
        <v>363</v>
      </c>
      <c r="AK66" s="78">
        <v>1</v>
      </c>
      <c r="AL66" s="78">
        <v>0</v>
      </c>
      <c r="AM66" s="80" t="s">
        <v>26</v>
      </c>
      <c r="AN66" s="79" t="s">
        <v>2</v>
      </c>
      <c r="AO66" s="79" t="s">
        <v>290</v>
      </c>
      <c r="AP66" s="79" t="s">
        <v>2</v>
      </c>
      <c r="AQ66" s="79" t="s">
        <v>2</v>
      </c>
      <c r="AR66" s="79" t="s">
        <v>290</v>
      </c>
      <c r="AS66" s="113" t="s">
        <v>16</v>
      </c>
      <c r="AT66" s="79" t="s">
        <v>1</v>
      </c>
      <c r="AU66" s="79" t="s">
        <v>1</v>
      </c>
      <c r="AV66" s="79" t="s">
        <v>2</v>
      </c>
      <c r="AW66" s="79" t="s">
        <v>2</v>
      </c>
      <c r="AX66" s="79" t="s">
        <v>1</v>
      </c>
      <c r="AY66" s="79" t="s">
        <v>1</v>
      </c>
      <c r="AZ66" s="79" t="s">
        <v>1</v>
      </c>
      <c r="BA66" s="78">
        <v>0</v>
      </c>
      <c r="BB66" s="79"/>
      <c r="BC66" s="111" t="s">
        <v>12</v>
      </c>
      <c r="BD66" s="79" t="s">
        <v>538</v>
      </c>
      <c r="BE66" s="79" t="s">
        <v>538</v>
      </c>
      <c r="BF66" s="79" t="s">
        <v>1</v>
      </c>
      <c r="BG66" s="79" t="s">
        <v>1</v>
      </c>
      <c r="BH66" s="79" t="s">
        <v>1</v>
      </c>
      <c r="BI66" s="79" t="s">
        <v>1</v>
      </c>
      <c r="BJ66" s="153" t="s">
        <v>521</v>
      </c>
      <c r="BK66" s="109" t="s">
        <v>0</v>
      </c>
      <c r="BL66" s="79" t="s">
        <v>0</v>
      </c>
      <c r="BM66" s="79" t="s">
        <v>0</v>
      </c>
      <c r="BN66" s="79" t="s">
        <v>0</v>
      </c>
      <c r="BO66" s="79" t="s">
        <v>11</v>
      </c>
      <c r="BP66" s="113" t="s">
        <v>0</v>
      </c>
    </row>
    <row r="67" spans="1:68" s="3" customFormat="1" ht="30" customHeight="1">
      <c r="A67" s="133">
        <v>17027</v>
      </c>
      <c r="B67" s="76" t="s">
        <v>102</v>
      </c>
      <c r="C67" s="141">
        <v>45017</v>
      </c>
      <c r="D67" s="77" t="s">
        <v>220</v>
      </c>
      <c r="E67" s="77" t="s">
        <v>87</v>
      </c>
      <c r="F67" s="77" t="s">
        <v>227</v>
      </c>
      <c r="G67" s="76" t="s">
        <v>92</v>
      </c>
      <c r="H67" s="78" t="s">
        <v>101</v>
      </c>
      <c r="I67" s="78" t="s">
        <v>267</v>
      </c>
      <c r="J67" s="79" t="s">
        <v>98</v>
      </c>
      <c r="K67" s="78"/>
      <c r="L67" s="80" t="s">
        <v>14</v>
      </c>
      <c r="M67" s="81" t="s">
        <v>93</v>
      </c>
      <c r="N67" s="82" t="s">
        <v>273</v>
      </c>
      <c r="O67" s="83"/>
      <c r="P67" s="82"/>
      <c r="Q67" s="82" t="s">
        <v>276</v>
      </c>
      <c r="R67" s="81" t="s">
        <v>81</v>
      </c>
      <c r="S67" s="79" t="s">
        <v>23</v>
      </c>
      <c r="T67" s="79" t="s">
        <v>27</v>
      </c>
      <c r="U67" s="84" t="s">
        <v>0</v>
      </c>
      <c r="V67" s="79" t="s">
        <v>5</v>
      </c>
      <c r="W67" s="79" t="s">
        <v>5</v>
      </c>
      <c r="X67" s="79" t="s">
        <v>282</v>
      </c>
      <c r="Y67" s="91" t="s">
        <v>319</v>
      </c>
      <c r="Z67" s="85" t="s">
        <v>320</v>
      </c>
      <c r="AA67" s="90" t="s">
        <v>338</v>
      </c>
      <c r="AB67" s="90"/>
      <c r="AC67" s="149"/>
      <c r="AD67" s="106" t="s">
        <v>341</v>
      </c>
      <c r="AE67" s="109" t="s">
        <v>358</v>
      </c>
      <c r="AF67" s="87">
        <v>2171</v>
      </c>
      <c r="AG67" s="92">
        <v>757</v>
      </c>
      <c r="AH67" s="88">
        <v>29214</v>
      </c>
      <c r="AI67" s="142">
        <f t="shared" si="2"/>
        <v>43</v>
      </c>
      <c r="AJ67" s="79" t="s">
        <v>359</v>
      </c>
      <c r="AK67" s="78">
        <v>1</v>
      </c>
      <c r="AL67" s="78">
        <v>0</v>
      </c>
      <c r="AM67" s="80" t="s">
        <v>59</v>
      </c>
      <c r="AN67" s="79" t="s">
        <v>2</v>
      </c>
      <c r="AO67" s="79" t="s">
        <v>290</v>
      </c>
      <c r="AP67" s="79" t="s">
        <v>2</v>
      </c>
      <c r="AQ67" s="79" t="s">
        <v>2</v>
      </c>
      <c r="AR67" s="79" t="s">
        <v>290</v>
      </c>
      <c r="AS67" s="113" t="s">
        <v>3</v>
      </c>
      <c r="AT67" s="109" t="s">
        <v>1</v>
      </c>
      <c r="AU67" s="79" t="s">
        <v>1</v>
      </c>
      <c r="AV67" s="79" t="s">
        <v>2</v>
      </c>
      <c r="AW67" s="79" t="s">
        <v>2</v>
      </c>
      <c r="AX67" s="79" t="s">
        <v>1</v>
      </c>
      <c r="AY67" s="79" t="s">
        <v>1</v>
      </c>
      <c r="AZ67" s="79" t="s">
        <v>1</v>
      </c>
      <c r="BA67" s="78">
        <v>10</v>
      </c>
      <c r="BB67" s="79"/>
      <c r="BC67" s="111" t="s">
        <v>12</v>
      </c>
      <c r="BD67" s="79" t="s">
        <v>538</v>
      </c>
      <c r="BE67" s="79" t="s">
        <v>538</v>
      </c>
      <c r="BF67" s="79" t="s">
        <v>1</v>
      </c>
      <c r="BG67" s="79" t="s">
        <v>1</v>
      </c>
      <c r="BH67" s="79" t="s">
        <v>1</v>
      </c>
      <c r="BI67" s="79" t="s">
        <v>1</v>
      </c>
      <c r="BJ67" s="153" t="s">
        <v>521</v>
      </c>
      <c r="BK67" s="109" t="s">
        <v>0</v>
      </c>
      <c r="BL67" s="79" t="s">
        <v>0</v>
      </c>
      <c r="BM67" s="79" t="s">
        <v>0</v>
      </c>
      <c r="BN67" s="79" t="s">
        <v>0</v>
      </c>
      <c r="BO67" s="79" t="s">
        <v>11</v>
      </c>
      <c r="BP67" s="113" t="s">
        <v>0</v>
      </c>
    </row>
    <row r="68" spans="1:68" s="3" customFormat="1" ht="30" customHeight="1">
      <c r="A68" s="133">
        <v>17028</v>
      </c>
      <c r="B68" s="76" t="s">
        <v>100</v>
      </c>
      <c r="C68" s="140">
        <v>45017</v>
      </c>
      <c r="D68" s="77" t="s">
        <v>220</v>
      </c>
      <c r="E68" s="77" t="s">
        <v>87</v>
      </c>
      <c r="F68" s="77" t="s">
        <v>227</v>
      </c>
      <c r="G68" s="76" t="s">
        <v>92</v>
      </c>
      <c r="H68" s="78" t="s">
        <v>46</v>
      </c>
      <c r="I68" s="78" t="s">
        <v>267</v>
      </c>
      <c r="J68" s="79" t="s">
        <v>58</v>
      </c>
      <c r="K68" s="78"/>
      <c r="L68" s="80" t="s">
        <v>40</v>
      </c>
      <c r="M68" s="81" t="s">
        <v>93</v>
      </c>
      <c r="N68" s="82" t="s">
        <v>273</v>
      </c>
      <c r="O68" s="83"/>
      <c r="P68" s="82"/>
      <c r="Q68" s="82" t="s">
        <v>276</v>
      </c>
      <c r="R68" s="81" t="s">
        <v>81</v>
      </c>
      <c r="S68" s="79" t="s">
        <v>23</v>
      </c>
      <c r="T68" s="79" t="s">
        <v>27</v>
      </c>
      <c r="U68" s="84" t="s">
        <v>0</v>
      </c>
      <c r="V68" s="79" t="s">
        <v>5</v>
      </c>
      <c r="W68" s="79" t="s">
        <v>5</v>
      </c>
      <c r="X68" s="79" t="s">
        <v>282</v>
      </c>
      <c r="Y68" s="91" t="s">
        <v>319</v>
      </c>
      <c r="Z68" s="91" t="s">
        <v>323</v>
      </c>
      <c r="AA68" s="90" t="s">
        <v>337</v>
      </c>
      <c r="AB68" s="90"/>
      <c r="AC68" s="149"/>
      <c r="AD68" s="106" t="s">
        <v>341</v>
      </c>
      <c r="AE68" s="109" t="s">
        <v>358</v>
      </c>
      <c r="AF68" s="87">
        <v>13300</v>
      </c>
      <c r="AG68" s="92">
        <v>1699</v>
      </c>
      <c r="AH68" s="88">
        <v>35135</v>
      </c>
      <c r="AI68" s="142">
        <f t="shared" si="2"/>
        <v>27</v>
      </c>
      <c r="AJ68" s="79" t="s">
        <v>363</v>
      </c>
      <c r="AK68" s="78">
        <v>1</v>
      </c>
      <c r="AL68" s="78">
        <v>0</v>
      </c>
      <c r="AM68" s="80" t="s">
        <v>13</v>
      </c>
      <c r="AN68" s="79" t="s">
        <v>2</v>
      </c>
      <c r="AO68" s="79" t="s">
        <v>290</v>
      </c>
      <c r="AP68" s="79" t="s">
        <v>2</v>
      </c>
      <c r="AQ68" s="79" t="s">
        <v>2</v>
      </c>
      <c r="AR68" s="79" t="s">
        <v>290</v>
      </c>
      <c r="AS68" s="113" t="s">
        <v>16</v>
      </c>
      <c r="AT68" s="109" t="s">
        <v>1</v>
      </c>
      <c r="AU68" s="79" t="s">
        <v>1</v>
      </c>
      <c r="AV68" s="79" t="s">
        <v>2</v>
      </c>
      <c r="AW68" s="79" t="s">
        <v>2</v>
      </c>
      <c r="AX68" s="79" t="s">
        <v>1</v>
      </c>
      <c r="AY68" s="79" t="s">
        <v>1</v>
      </c>
      <c r="AZ68" s="79" t="s">
        <v>1</v>
      </c>
      <c r="BA68" s="78">
        <v>28</v>
      </c>
      <c r="BB68" s="79"/>
      <c r="BC68" s="111" t="s">
        <v>12</v>
      </c>
      <c r="BD68" s="79" t="s">
        <v>538</v>
      </c>
      <c r="BE68" s="79" t="s">
        <v>538</v>
      </c>
      <c r="BF68" s="79" t="s">
        <v>2</v>
      </c>
      <c r="BG68" s="79" t="s">
        <v>1</v>
      </c>
      <c r="BH68" s="79" t="s">
        <v>1</v>
      </c>
      <c r="BI68" s="79" t="s">
        <v>1</v>
      </c>
      <c r="BJ68" s="153" t="s">
        <v>521</v>
      </c>
      <c r="BK68" s="109" t="s">
        <v>11</v>
      </c>
      <c r="BL68" s="79" t="s">
        <v>0</v>
      </c>
      <c r="BM68" s="79" t="s">
        <v>0</v>
      </c>
      <c r="BN68" s="79" t="s">
        <v>0</v>
      </c>
      <c r="BO68" s="79" t="s">
        <v>11</v>
      </c>
      <c r="BP68" s="113" t="s">
        <v>0</v>
      </c>
    </row>
    <row r="69" spans="1:68" s="3" customFormat="1" ht="30" customHeight="1">
      <c r="A69" s="133">
        <v>17029</v>
      </c>
      <c r="B69" s="76" t="s">
        <v>99</v>
      </c>
      <c r="C69" s="141">
        <v>45017</v>
      </c>
      <c r="D69" s="77" t="s">
        <v>220</v>
      </c>
      <c r="E69" s="77" t="s">
        <v>87</v>
      </c>
      <c r="F69" s="77" t="s">
        <v>227</v>
      </c>
      <c r="G69" s="76" t="s">
        <v>92</v>
      </c>
      <c r="H69" s="78" t="s">
        <v>71</v>
      </c>
      <c r="I69" s="78" t="s">
        <v>267</v>
      </c>
      <c r="J69" s="79" t="s">
        <v>98</v>
      </c>
      <c r="K69" s="78"/>
      <c r="L69" s="80" t="s">
        <v>40</v>
      </c>
      <c r="M69" s="81" t="s">
        <v>93</v>
      </c>
      <c r="N69" s="82" t="s">
        <v>273</v>
      </c>
      <c r="O69" s="83"/>
      <c r="P69" s="82"/>
      <c r="Q69" s="82" t="s">
        <v>276</v>
      </c>
      <c r="R69" s="81" t="s">
        <v>81</v>
      </c>
      <c r="S69" s="79" t="s">
        <v>23</v>
      </c>
      <c r="T69" s="79" t="s">
        <v>27</v>
      </c>
      <c r="U69" s="84" t="s">
        <v>0</v>
      </c>
      <c r="V69" s="79" t="s">
        <v>5</v>
      </c>
      <c r="W69" s="79" t="s">
        <v>5</v>
      </c>
      <c r="X69" s="79" t="s">
        <v>285</v>
      </c>
      <c r="Y69" s="91" t="s">
        <v>319</v>
      </c>
      <c r="Z69" s="85" t="s">
        <v>321</v>
      </c>
      <c r="AA69" s="90" t="s">
        <v>338</v>
      </c>
      <c r="AB69" s="90"/>
      <c r="AC69" s="149"/>
      <c r="AD69" s="106" t="s">
        <v>341</v>
      </c>
      <c r="AE69" s="109" t="s">
        <v>358</v>
      </c>
      <c r="AF69" s="87">
        <v>4877</v>
      </c>
      <c r="AG69" s="92">
        <v>732</v>
      </c>
      <c r="AH69" s="88">
        <v>36860</v>
      </c>
      <c r="AI69" s="142">
        <f t="shared" si="2"/>
        <v>22</v>
      </c>
      <c r="AJ69" s="79" t="s">
        <v>362</v>
      </c>
      <c r="AK69" s="78">
        <v>1</v>
      </c>
      <c r="AL69" s="78">
        <v>0</v>
      </c>
      <c r="AM69" s="80" t="s">
        <v>13</v>
      </c>
      <c r="AN69" s="79" t="s">
        <v>2</v>
      </c>
      <c r="AO69" s="79" t="s">
        <v>290</v>
      </c>
      <c r="AP69" s="79" t="s">
        <v>2</v>
      </c>
      <c r="AQ69" s="79" t="s">
        <v>2</v>
      </c>
      <c r="AR69" s="79" t="s">
        <v>290</v>
      </c>
      <c r="AS69" s="113" t="s">
        <v>16</v>
      </c>
      <c r="AT69" s="79" t="s">
        <v>1</v>
      </c>
      <c r="AU69" s="79" t="s">
        <v>1</v>
      </c>
      <c r="AV69" s="79" t="s">
        <v>2</v>
      </c>
      <c r="AW69" s="79" t="s">
        <v>2</v>
      </c>
      <c r="AX69" s="79" t="s">
        <v>1</v>
      </c>
      <c r="AY69" s="79" t="s">
        <v>1</v>
      </c>
      <c r="AZ69" s="79" t="s">
        <v>1</v>
      </c>
      <c r="BA69" s="78">
        <v>15</v>
      </c>
      <c r="BB69" s="79"/>
      <c r="BC69" s="111" t="s">
        <v>12</v>
      </c>
      <c r="BD69" s="79" t="s">
        <v>538</v>
      </c>
      <c r="BE69" s="79" t="s">
        <v>538</v>
      </c>
      <c r="BF69" s="79" t="s">
        <v>2</v>
      </c>
      <c r="BG69" s="79" t="s">
        <v>1</v>
      </c>
      <c r="BH69" s="79" t="s">
        <v>1</v>
      </c>
      <c r="BI69" s="79" t="s">
        <v>1</v>
      </c>
      <c r="BJ69" s="153" t="s">
        <v>521</v>
      </c>
      <c r="BK69" s="109" t="s">
        <v>0</v>
      </c>
      <c r="BL69" s="79" t="s">
        <v>0</v>
      </c>
      <c r="BM69" s="79" t="s">
        <v>0</v>
      </c>
      <c r="BN69" s="79" t="s">
        <v>0</v>
      </c>
      <c r="BO69" s="79" t="s">
        <v>11</v>
      </c>
      <c r="BP69" s="113" t="s">
        <v>0</v>
      </c>
    </row>
    <row r="70" spans="1:68" s="3" customFormat="1" ht="30" customHeight="1">
      <c r="A70" s="133">
        <v>17030</v>
      </c>
      <c r="B70" s="76" t="s">
        <v>97</v>
      </c>
      <c r="C70" s="140">
        <v>45017</v>
      </c>
      <c r="D70" s="77" t="s">
        <v>220</v>
      </c>
      <c r="E70" s="77" t="s">
        <v>87</v>
      </c>
      <c r="F70" s="77" t="s">
        <v>227</v>
      </c>
      <c r="G70" s="76" t="s">
        <v>92</v>
      </c>
      <c r="H70" s="78" t="s">
        <v>96</v>
      </c>
      <c r="I70" s="78" t="s">
        <v>267</v>
      </c>
      <c r="J70" s="79" t="s">
        <v>64</v>
      </c>
      <c r="K70" s="78"/>
      <c r="L70" s="80" t="s">
        <v>40</v>
      </c>
      <c r="M70" s="81" t="s">
        <v>93</v>
      </c>
      <c r="N70" s="82" t="s">
        <v>273</v>
      </c>
      <c r="O70" s="83"/>
      <c r="P70" s="82"/>
      <c r="Q70" s="82" t="s">
        <v>276</v>
      </c>
      <c r="R70" s="81" t="s">
        <v>81</v>
      </c>
      <c r="S70" s="79" t="s">
        <v>23</v>
      </c>
      <c r="T70" s="79" t="s">
        <v>27</v>
      </c>
      <c r="U70" s="84" t="s">
        <v>0</v>
      </c>
      <c r="V70" s="79" t="s">
        <v>5</v>
      </c>
      <c r="W70" s="79" t="s">
        <v>5</v>
      </c>
      <c r="X70" s="79" t="s">
        <v>282</v>
      </c>
      <c r="Y70" s="91" t="s">
        <v>310</v>
      </c>
      <c r="Z70" s="91" t="s">
        <v>328</v>
      </c>
      <c r="AA70" s="90" t="s">
        <v>337</v>
      </c>
      <c r="AB70" s="90"/>
      <c r="AC70" s="149"/>
      <c r="AD70" s="106" t="s">
        <v>341</v>
      </c>
      <c r="AE70" s="109" t="s">
        <v>358</v>
      </c>
      <c r="AF70" s="87">
        <v>8661</v>
      </c>
      <c r="AG70" s="92">
        <v>860</v>
      </c>
      <c r="AH70" s="88">
        <v>30646</v>
      </c>
      <c r="AI70" s="142">
        <f t="shared" si="2"/>
        <v>39</v>
      </c>
      <c r="AJ70" s="79" t="s">
        <v>362</v>
      </c>
      <c r="AK70" s="78">
        <v>1</v>
      </c>
      <c r="AL70" s="78">
        <v>0</v>
      </c>
      <c r="AM70" s="80" t="s">
        <v>13</v>
      </c>
      <c r="AN70" s="79" t="s">
        <v>2</v>
      </c>
      <c r="AO70" s="79" t="s">
        <v>290</v>
      </c>
      <c r="AP70" s="79" t="s">
        <v>2</v>
      </c>
      <c r="AQ70" s="79" t="s">
        <v>2</v>
      </c>
      <c r="AR70" s="79" t="s">
        <v>290</v>
      </c>
      <c r="AS70" s="113" t="s">
        <v>16</v>
      </c>
      <c r="AT70" s="79" t="s">
        <v>1</v>
      </c>
      <c r="AU70" s="79" t="s">
        <v>1</v>
      </c>
      <c r="AV70" s="79" t="s">
        <v>2</v>
      </c>
      <c r="AW70" s="79" t="s">
        <v>2</v>
      </c>
      <c r="AX70" s="79" t="s">
        <v>1</v>
      </c>
      <c r="AY70" s="79" t="s">
        <v>1</v>
      </c>
      <c r="AZ70" s="79" t="s">
        <v>1</v>
      </c>
      <c r="BA70" s="78">
        <v>15</v>
      </c>
      <c r="BB70" s="79"/>
      <c r="BC70" s="111" t="s">
        <v>12</v>
      </c>
      <c r="BD70" s="79" t="s">
        <v>538</v>
      </c>
      <c r="BE70" s="79" t="s">
        <v>538</v>
      </c>
      <c r="BF70" s="79" t="s">
        <v>1</v>
      </c>
      <c r="BG70" s="79" t="s">
        <v>1</v>
      </c>
      <c r="BH70" s="79" t="s">
        <v>1</v>
      </c>
      <c r="BI70" s="79" t="s">
        <v>1</v>
      </c>
      <c r="BJ70" s="153" t="s">
        <v>521</v>
      </c>
      <c r="BK70" s="109" t="s">
        <v>11</v>
      </c>
      <c r="BL70" s="79" t="s">
        <v>0</v>
      </c>
      <c r="BM70" s="79" t="s">
        <v>0</v>
      </c>
      <c r="BN70" s="79" t="s">
        <v>0</v>
      </c>
      <c r="BO70" s="79" t="s">
        <v>11</v>
      </c>
      <c r="BP70" s="113" t="s">
        <v>0</v>
      </c>
    </row>
    <row r="71" spans="1:68" s="3" customFormat="1" ht="30" customHeight="1">
      <c r="A71" s="133">
        <v>17031</v>
      </c>
      <c r="B71" s="76" t="s">
        <v>95</v>
      </c>
      <c r="C71" s="141">
        <v>45017</v>
      </c>
      <c r="D71" s="77" t="s">
        <v>220</v>
      </c>
      <c r="E71" s="77" t="s">
        <v>87</v>
      </c>
      <c r="F71" s="77" t="s">
        <v>227</v>
      </c>
      <c r="G71" s="76" t="s">
        <v>92</v>
      </c>
      <c r="H71" s="78" t="s">
        <v>94</v>
      </c>
      <c r="I71" s="78" t="s">
        <v>267</v>
      </c>
      <c r="J71" s="79" t="s">
        <v>52</v>
      </c>
      <c r="K71" s="78"/>
      <c r="L71" s="80" t="s">
        <v>25</v>
      </c>
      <c r="M71" s="81" t="s">
        <v>93</v>
      </c>
      <c r="N71" s="82" t="s">
        <v>273</v>
      </c>
      <c r="O71" s="83"/>
      <c r="P71" s="82"/>
      <c r="Q71" s="82" t="s">
        <v>276</v>
      </c>
      <c r="R71" s="81" t="s">
        <v>81</v>
      </c>
      <c r="S71" s="79" t="s">
        <v>23</v>
      </c>
      <c r="T71" s="79" t="s">
        <v>27</v>
      </c>
      <c r="U71" s="84" t="s">
        <v>0</v>
      </c>
      <c r="V71" s="79" t="s">
        <v>5</v>
      </c>
      <c r="W71" s="79" t="s">
        <v>80</v>
      </c>
      <c r="X71" s="79" t="s">
        <v>282</v>
      </c>
      <c r="Y71" s="91" t="s">
        <v>319</v>
      </c>
      <c r="Z71" s="91" t="s">
        <v>329</v>
      </c>
      <c r="AA71" s="90" t="s">
        <v>337</v>
      </c>
      <c r="AB71" s="90"/>
      <c r="AC71" s="149"/>
      <c r="AD71" s="106" t="s">
        <v>341</v>
      </c>
      <c r="AE71" s="109" t="s">
        <v>358</v>
      </c>
      <c r="AF71" s="87">
        <v>5389</v>
      </c>
      <c r="AG71" s="92">
        <v>1197</v>
      </c>
      <c r="AH71" s="88">
        <v>33328</v>
      </c>
      <c r="AI71" s="142">
        <f t="shared" si="2"/>
        <v>32</v>
      </c>
      <c r="AJ71" s="79" t="s">
        <v>362</v>
      </c>
      <c r="AK71" s="78">
        <v>1</v>
      </c>
      <c r="AL71" s="78">
        <v>0</v>
      </c>
      <c r="AM71" s="80" t="s">
        <v>13</v>
      </c>
      <c r="AN71" s="79" t="s">
        <v>2</v>
      </c>
      <c r="AO71" s="79" t="s">
        <v>290</v>
      </c>
      <c r="AP71" s="79" t="s">
        <v>2</v>
      </c>
      <c r="AQ71" s="79" t="s">
        <v>2</v>
      </c>
      <c r="AR71" s="79" t="s">
        <v>290</v>
      </c>
      <c r="AS71" s="113" t="s">
        <v>16</v>
      </c>
      <c r="AT71" s="79" t="s">
        <v>1</v>
      </c>
      <c r="AU71" s="79" t="s">
        <v>1</v>
      </c>
      <c r="AV71" s="79" t="s">
        <v>2</v>
      </c>
      <c r="AW71" s="79" t="s">
        <v>2</v>
      </c>
      <c r="AX71" s="79" t="s">
        <v>1</v>
      </c>
      <c r="AY71" s="79" t="s">
        <v>1</v>
      </c>
      <c r="AZ71" s="79" t="s">
        <v>1</v>
      </c>
      <c r="BA71" s="78">
        <v>0</v>
      </c>
      <c r="BB71" s="79"/>
      <c r="BC71" s="111" t="s">
        <v>12</v>
      </c>
      <c r="BD71" s="79" t="s">
        <v>538</v>
      </c>
      <c r="BE71" s="79" t="s">
        <v>538</v>
      </c>
      <c r="BF71" s="79" t="s">
        <v>1</v>
      </c>
      <c r="BG71" s="79" t="s">
        <v>1</v>
      </c>
      <c r="BH71" s="79" t="s">
        <v>1</v>
      </c>
      <c r="BI71" s="79" t="s">
        <v>1</v>
      </c>
      <c r="BJ71" s="113" t="s">
        <v>521</v>
      </c>
      <c r="BK71" s="109" t="s">
        <v>11</v>
      </c>
      <c r="BL71" s="79" t="s">
        <v>0</v>
      </c>
      <c r="BM71" s="79" t="s">
        <v>0</v>
      </c>
      <c r="BN71" s="79" t="s">
        <v>0</v>
      </c>
      <c r="BO71" s="79" t="s">
        <v>11</v>
      </c>
      <c r="BP71" s="113" t="s">
        <v>0</v>
      </c>
    </row>
    <row r="72" spans="1:68" s="3" customFormat="1" ht="30" customHeight="1">
      <c r="A72" s="134">
        <v>17032</v>
      </c>
      <c r="B72" s="93" t="s">
        <v>91</v>
      </c>
      <c r="C72" s="143">
        <v>45017</v>
      </c>
      <c r="D72" s="94" t="s">
        <v>220</v>
      </c>
      <c r="E72" s="94" t="s">
        <v>87</v>
      </c>
      <c r="F72" s="94" t="s">
        <v>227</v>
      </c>
      <c r="G72" s="93" t="s">
        <v>92</v>
      </c>
      <c r="H72" s="95" t="s">
        <v>90</v>
      </c>
      <c r="I72" s="95" t="s">
        <v>267</v>
      </c>
      <c r="J72" s="96" t="s">
        <v>9</v>
      </c>
      <c r="K72" s="95"/>
      <c r="L72" s="97" t="s">
        <v>14</v>
      </c>
      <c r="M72" s="98" t="s">
        <v>88</v>
      </c>
      <c r="N72" s="99" t="s">
        <v>273</v>
      </c>
      <c r="O72" s="100"/>
      <c r="P72" s="99"/>
      <c r="Q72" s="99" t="s">
        <v>276</v>
      </c>
      <c r="R72" s="98" t="s">
        <v>89</v>
      </c>
      <c r="S72" s="96" t="s">
        <v>23</v>
      </c>
      <c r="T72" s="96" t="s">
        <v>57</v>
      </c>
      <c r="U72" s="101" t="s">
        <v>0</v>
      </c>
      <c r="V72" s="96" t="s">
        <v>5</v>
      </c>
      <c r="W72" s="96" t="s">
        <v>56</v>
      </c>
      <c r="X72" s="96" t="s">
        <v>282</v>
      </c>
      <c r="Y72" s="154" t="s">
        <v>330</v>
      </c>
      <c r="Z72" s="154" t="s">
        <v>331</v>
      </c>
      <c r="AA72" s="102" t="s">
        <v>338</v>
      </c>
      <c r="AB72" s="102"/>
      <c r="AC72" s="150"/>
      <c r="AD72" s="108" t="s">
        <v>341</v>
      </c>
      <c r="AE72" s="110" t="s">
        <v>358</v>
      </c>
      <c r="AF72" s="103">
        <v>2672</v>
      </c>
      <c r="AG72" s="126">
        <v>585</v>
      </c>
      <c r="AH72" s="104">
        <v>25720</v>
      </c>
      <c r="AI72" s="155">
        <f t="shared" si="2"/>
        <v>52</v>
      </c>
      <c r="AJ72" s="96" t="s">
        <v>363</v>
      </c>
      <c r="AK72" s="95">
        <v>1</v>
      </c>
      <c r="AL72" s="95">
        <v>0</v>
      </c>
      <c r="AM72" s="97" t="s">
        <v>26</v>
      </c>
      <c r="AN72" s="96" t="s">
        <v>2</v>
      </c>
      <c r="AO72" s="96" t="s">
        <v>290</v>
      </c>
      <c r="AP72" s="96" t="s">
        <v>2</v>
      </c>
      <c r="AQ72" s="96" t="s">
        <v>2</v>
      </c>
      <c r="AR72" s="96" t="s">
        <v>290</v>
      </c>
      <c r="AS72" s="114" t="s">
        <v>3</v>
      </c>
      <c r="AT72" s="96" t="s">
        <v>1</v>
      </c>
      <c r="AU72" s="96" t="s">
        <v>1</v>
      </c>
      <c r="AV72" s="96" t="s">
        <v>2</v>
      </c>
      <c r="AW72" s="96" t="s">
        <v>2</v>
      </c>
      <c r="AX72" s="96" t="s">
        <v>1</v>
      </c>
      <c r="AY72" s="96" t="s">
        <v>1</v>
      </c>
      <c r="AZ72" s="96" t="s">
        <v>1</v>
      </c>
      <c r="BA72" s="95">
        <v>6</v>
      </c>
      <c r="BB72" s="96"/>
      <c r="BC72" s="112" t="s">
        <v>12</v>
      </c>
      <c r="BD72" s="96" t="s">
        <v>538</v>
      </c>
      <c r="BE72" s="96" t="s">
        <v>538</v>
      </c>
      <c r="BF72" s="96" t="s">
        <v>1</v>
      </c>
      <c r="BG72" s="96" t="s">
        <v>1</v>
      </c>
      <c r="BH72" s="96" t="s">
        <v>1</v>
      </c>
      <c r="BI72" s="96" t="s">
        <v>1</v>
      </c>
      <c r="BJ72" s="114" t="s">
        <v>521</v>
      </c>
      <c r="BK72" s="110" t="s">
        <v>0</v>
      </c>
      <c r="BL72" s="96" t="s">
        <v>0</v>
      </c>
      <c r="BM72" s="96" t="s">
        <v>0</v>
      </c>
      <c r="BN72" s="96" t="s">
        <v>0</v>
      </c>
      <c r="BO72" s="96" t="s">
        <v>11</v>
      </c>
      <c r="BP72" s="114" t="s">
        <v>0</v>
      </c>
    </row>
  </sheetData>
  <autoFilter ref="A2:BP72" xr:uid="{C8D5FB84-459E-4045-9BBE-3FF2A7A210DB}"/>
  <mergeCells count="4">
    <mergeCell ref="A1:AD1"/>
    <mergeCell ref="AE1:AS1"/>
    <mergeCell ref="AT1:BJ1"/>
    <mergeCell ref="BK1:BP1"/>
  </mergeCells>
  <phoneticPr fontId="2"/>
  <conditionalFormatting sqref="Y42:Y45 Y53 Y68:Y70 Y72 Y3:Y6">
    <cfRule type="expression" dxfId="17" priority="2192">
      <formula>OR(#REF!=9,#REF!=15,#REF!=20,#REF!=21,#REF!=23,#REF!=24,#REF!=27,#REF!=28,#REF!=29)</formula>
    </cfRule>
  </conditionalFormatting>
  <conditionalFormatting sqref="BC44:BC72 BC3:BE3 S3:AM72 BC7:BE43 BC4:BC6">
    <cfRule type="expression" dxfId="16" priority="2220">
      <formula>OR(#REF!=4,#REF!=5,#REF!=6)</formula>
    </cfRule>
  </conditionalFormatting>
  <conditionalFormatting sqref="BD3:BE3 BD7:BE43">
    <cfRule type="expression" dxfId="15" priority="2483">
      <formula>$AK3+$AL3=1</formula>
    </cfRule>
  </conditionalFormatting>
  <conditionalFormatting sqref="BC3:BE3 BC44:BC72 AT3:AZ72 BC7:BE43 BC4:BC6 BG3:BP72">
    <cfRule type="expression" dxfId="14" priority="2587">
      <formula>$BB3="×"</formula>
    </cfRule>
  </conditionalFormatting>
  <conditionalFormatting sqref="AY3:AZ72 BH3:BI72">
    <cfRule type="expression" dxfId="13" priority="2690">
      <formula>#REF!="×"</formula>
    </cfRule>
  </conditionalFormatting>
  <conditionalFormatting sqref="Z72 Z3:Z6 Z42:Z70">
    <cfRule type="expression" dxfId="12" priority="140">
      <formula>OR(#REF!=9,#REF!=15,#REF!=20,#REF!=21,#REF!=23,#REF!=24,#REF!=27,#REF!=28,#REF!=29)</formula>
    </cfRule>
  </conditionalFormatting>
  <conditionalFormatting sqref="Y7 Y8:Z41 Y63:Y66">
    <cfRule type="expression" dxfId="11" priority="80">
      <formula>OR(#REF!=9,#REF!=15,#REF!=20,#REF!=21,#REF!=23,#REF!=24,#REF!=27,#REF!=28,#REF!=29)</formula>
    </cfRule>
  </conditionalFormatting>
  <conditionalFormatting sqref="Z7">
    <cfRule type="expression" dxfId="10" priority="79">
      <formula>OR(#REF!=9,#REF!=15,#REF!=20,#REF!=21,#REF!=23,#REF!=24,#REF!=27,#REF!=28,#REF!=29)</formula>
    </cfRule>
  </conditionalFormatting>
  <conditionalFormatting sqref="Y46:Y48">
    <cfRule type="expression" dxfId="9" priority="62">
      <formula>OR(#REF!=9,#REF!=15,#REF!=20,#REF!=21,#REF!=23,#REF!=24,#REF!=27,#REF!=28,#REF!=29)</formula>
    </cfRule>
  </conditionalFormatting>
  <conditionalFormatting sqref="Y49:Y52">
    <cfRule type="expression" dxfId="8" priority="61">
      <formula>OR(#REF!=9,#REF!=15,#REF!=20,#REF!=21,#REF!=23,#REF!=24,#REF!=27,#REF!=28,#REF!=29)</formula>
    </cfRule>
  </conditionalFormatting>
  <conditionalFormatting sqref="Y54:Y61">
    <cfRule type="expression" dxfId="7" priority="60">
      <formula>OR(#REF!=9,#REF!=15,#REF!=20,#REF!=21,#REF!=23,#REF!=24,#REF!=27,#REF!=28,#REF!=29)</formula>
    </cfRule>
  </conditionalFormatting>
  <conditionalFormatting sqref="Y62">
    <cfRule type="expression" dxfId="6" priority="59">
      <formula>OR(#REF!=9,#REF!=15,#REF!=20,#REF!=21,#REF!=23,#REF!=24,#REF!=27,#REF!=28,#REF!=29)</formula>
    </cfRule>
  </conditionalFormatting>
  <conditionalFormatting sqref="Y67">
    <cfRule type="expression" dxfId="5" priority="57">
      <formula>OR(#REF!=9,#REF!=15,#REF!=20,#REF!=21,#REF!=23,#REF!=24,#REF!=27,#REF!=28,#REF!=29)</formula>
    </cfRule>
  </conditionalFormatting>
  <conditionalFormatting sqref="Y71">
    <cfRule type="expression" dxfId="4" priority="56">
      <formula>OR(#REF!=9,#REF!=15,#REF!=20,#REF!=21,#REF!=23,#REF!=24,#REF!=27,#REF!=28,#REF!=29)</formula>
    </cfRule>
  </conditionalFormatting>
  <conditionalFormatting sqref="Z71">
    <cfRule type="expression" dxfId="3" priority="55">
      <formula>OR(#REF!=9,#REF!=15,#REF!=20,#REF!=21,#REF!=23,#REF!=24,#REF!=27,#REF!=28,#REF!=29)</formula>
    </cfRule>
  </conditionalFormatting>
  <conditionalFormatting sqref="BD44:BE44 BD49 BD53">
    <cfRule type="expression" dxfId="2" priority="1">
      <formula>OR(#REF!=4,#REF!=5,#REF!=6)</formula>
    </cfRule>
  </conditionalFormatting>
  <conditionalFormatting sqref="BD44:BE44 BD49 BD53">
    <cfRule type="expression" dxfId="1" priority="2">
      <formula>$AM44+$AN44=1</formula>
    </cfRule>
  </conditionalFormatting>
  <conditionalFormatting sqref="BD44:BE44 BD49 BD53">
    <cfRule type="expression" dxfId="0" priority="3">
      <formula>$BD44="×"</formula>
    </cfRule>
  </conditionalFormatting>
  <dataValidations count="5">
    <dataValidation type="list" allowBlank="1" showInputMessage="1" showErrorMessage="1" sqref="BK3:BL72" xr:uid="{00000000-0002-0000-0000-000000000000}">
      <formula1>"あり,なし"</formula1>
    </dataValidation>
    <dataValidation type="list" allowBlank="1" showInputMessage="1" showErrorMessage="1" sqref="S3:S72 AM3:AM72" xr:uid="{6A2946A5-03AB-4F19-91D5-A3753053A425}">
      <formula1>"地域内,市内,広域"</formula1>
    </dataValidation>
    <dataValidation type="list" allowBlank="1" showInputMessage="1" showErrorMessage="1" sqref="BD49 BD53 BC3:BC72 BD3:BE3 BD7:BE44" xr:uid="{64F9AD32-DAD2-4BED-BD56-FA2D9A4EB406}">
      <formula1>"あり,なし,対象外"</formula1>
    </dataValidation>
    <dataValidation type="list" allowBlank="1" showInputMessage="1" showErrorMessage="1" sqref="N3:N72" xr:uid="{544B1DAB-315A-4E06-99E8-E8359F6D0E31}">
      <formula1>"単独,複合"</formula1>
    </dataValidation>
    <dataValidation type="list" allowBlank="1" showInputMessage="1" showErrorMessage="1" sqref="Q3:Q72" xr:uid="{E6AE0785-C06C-4A47-BCFE-C60BB687559C}">
      <formula1>"あり（国基準）,あり（県基準）,あり（市基準）,なし"</formula1>
    </dataValidation>
  </dataValidations>
  <pageMargins left="0.39370078740157483" right="0.39370078740157483" top="0.39370078740157483" bottom="0.39370078740157483" header="0.31496062992125984" footer="0.31496062992125984"/>
  <pageSetup paperSize="9" scale="33" pageOrder="overThenDown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3D5A-82DB-4A07-ADF4-50BEA36B881D}">
  <sheetPr>
    <tabColor rgb="FFFFFFCC"/>
  </sheetPr>
  <dimension ref="A1:R74"/>
  <sheetViews>
    <sheetView showZeros="0" view="pageBreakPreview" zoomScale="80" zoomScaleNormal="100" zoomScaleSheetLayoutView="80" workbookViewId="0">
      <pane xSplit="2" ySplit="2" topLeftCell="C3" activePane="bottomRight" state="frozen"/>
      <selection activeCell="D21" sqref="D21"/>
      <selection pane="topRight" activeCell="D21" sqref="D21"/>
      <selection pane="bottomLeft" activeCell="D21" sqref="D21"/>
      <selection pane="bottomRight" activeCell="A3" sqref="A3"/>
    </sheetView>
  </sheetViews>
  <sheetFormatPr defaultColWidth="9" defaultRowHeight="12"/>
  <cols>
    <col min="1" max="1" width="9.8984375" style="13" customWidth="1"/>
    <col min="2" max="2" width="32.59765625" style="1" customWidth="1"/>
    <col min="3" max="9" width="13.09765625" style="2" customWidth="1"/>
    <col min="10" max="10" width="15.59765625" style="2" customWidth="1"/>
    <col min="11" max="14" width="12.09765625" style="2" customWidth="1"/>
    <col min="15" max="18" width="12" style="2" customWidth="1"/>
    <col min="19" max="16384" width="9" style="2"/>
  </cols>
  <sheetData>
    <row r="1" spans="1:18" ht="20.100000000000001" customHeight="1">
      <c r="A1" s="179" t="s">
        <v>526</v>
      </c>
      <c r="B1" s="180"/>
      <c r="C1" s="183" t="s">
        <v>517</v>
      </c>
      <c r="D1" s="183"/>
      <c r="E1" s="183"/>
      <c r="F1" s="183"/>
      <c r="G1" s="183" t="s">
        <v>516</v>
      </c>
      <c r="H1" s="183"/>
      <c r="I1" s="183"/>
      <c r="J1" s="184" t="s">
        <v>518</v>
      </c>
      <c r="K1" s="181" t="s">
        <v>527</v>
      </c>
      <c r="L1" s="181"/>
      <c r="M1" s="181"/>
      <c r="N1" s="181"/>
      <c r="O1" s="182" t="s">
        <v>528</v>
      </c>
      <c r="P1" s="182"/>
      <c r="Q1" s="182"/>
      <c r="R1" s="182"/>
    </row>
    <row r="2" spans="1:18" ht="39.9" customHeight="1">
      <c r="A2" s="156" t="s">
        <v>266</v>
      </c>
      <c r="B2" s="157" t="s">
        <v>525</v>
      </c>
      <c r="C2" s="158" t="s">
        <v>513</v>
      </c>
      <c r="D2" s="159" t="s">
        <v>514</v>
      </c>
      <c r="E2" s="160" t="s">
        <v>515</v>
      </c>
      <c r="F2" s="161" t="s">
        <v>353</v>
      </c>
      <c r="G2" s="158" t="s">
        <v>519</v>
      </c>
      <c r="H2" s="160" t="s">
        <v>520</v>
      </c>
      <c r="I2" s="161" t="s">
        <v>353</v>
      </c>
      <c r="J2" s="184"/>
      <c r="K2" s="162" t="s">
        <v>457</v>
      </c>
      <c r="L2" s="163" t="s">
        <v>458</v>
      </c>
      <c r="M2" s="164" t="s">
        <v>505</v>
      </c>
      <c r="N2" s="165" t="s">
        <v>511</v>
      </c>
      <c r="O2" s="166" t="s">
        <v>507</v>
      </c>
      <c r="P2" s="167" t="s">
        <v>508</v>
      </c>
      <c r="Q2" s="167" t="s">
        <v>509</v>
      </c>
      <c r="R2" s="168" t="s">
        <v>510</v>
      </c>
    </row>
    <row r="3" spans="1:18" s="3" customFormat="1" ht="30" customHeight="1">
      <c r="A3" s="145">
        <v>10001</v>
      </c>
      <c r="B3" s="151" t="s">
        <v>161</v>
      </c>
      <c r="C3" s="131">
        <v>0</v>
      </c>
      <c r="D3" s="78">
        <v>33759331</v>
      </c>
      <c r="E3" s="78">
        <v>28651774</v>
      </c>
      <c r="F3" s="129">
        <v>62411105</v>
      </c>
      <c r="G3" s="130">
        <v>738707</v>
      </c>
      <c r="H3" s="78">
        <v>8421133</v>
      </c>
      <c r="I3" s="107">
        <v>9159840</v>
      </c>
      <c r="J3" s="144">
        <v>53251265</v>
      </c>
      <c r="K3" s="131">
        <v>341</v>
      </c>
      <c r="L3" s="78">
        <v>227396</v>
      </c>
      <c r="M3" s="78">
        <v>151315</v>
      </c>
      <c r="N3" s="129">
        <v>2700</v>
      </c>
      <c r="O3" s="131">
        <f t="shared" ref="O3:O34" si="0">J3/K3</f>
        <v>156162.06744868035</v>
      </c>
      <c r="P3" s="78">
        <f t="shared" ref="P3:P34" si="1">J3/L3</f>
        <v>234.17854755580572</v>
      </c>
      <c r="Q3" s="78">
        <f t="shared" ref="Q3:Q34" si="2">J3/M3</f>
        <v>351.92323959951096</v>
      </c>
      <c r="R3" s="129">
        <f t="shared" ref="R3:R34" si="3">J3/N3</f>
        <v>19722.690740740742</v>
      </c>
    </row>
    <row r="4" spans="1:18" s="3" customFormat="1" ht="30" customHeight="1">
      <c r="A4" s="145">
        <v>10002</v>
      </c>
      <c r="B4" s="151" t="s">
        <v>79</v>
      </c>
      <c r="C4" s="131">
        <v>0</v>
      </c>
      <c r="D4" s="78">
        <v>40036522</v>
      </c>
      <c r="E4" s="78">
        <v>4847508</v>
      </c>
      <c r="F4" s="129">
        <v>44884030</v>
      </c>
      <c r="G4" s="130">
        <v>0</v>
      </c>
      <c r="H4" s="78">
        <v>1804416</v>
      </c>
      <c r="I4" s="107">
        <v>1804416</v>
      </c>
      <c r="J4" s="144">
        <v>43079614</v>
      </c>
      <c r="K4" s="131">
        <v>336</v>
      </c>
      <c r="L4" s="78">
        <v>248467</v>
      </c>
      <c r="M4" s="78">
        <v>151315</v>
      </c>
      <c r="N4" s="129">
        <v>2142</v>
      </c>
      <c r="O4" s="131">
        <f t="shared" si="0"/>
        <v>128213.13690476191</v>
      </c>
      <c r="P4" s="78">
        <f t="shared" si="1"/>
        <v>173.38163216845697</v>
      </c>
      <c r="Q4" s="78">
        <f t="shared" si="2"/>
        <v>284.70154313848593</v>
      </c>
      <c r="R4" s="129">
        <f t="shared" si="3"/>
        <v>20111.864612511672</v>
      </c>
    </row>
    <row r="5" spans="1:18" s="3" customFormat="1" ht="30" customHeight="1">
      <c r="A5" s="145">
        <v>10003</v>
      </c>
      <c r="B5" s="151" t="s">
        <v>181</v>
      </c>
      <c r="C5" s="131">
        <v>0</v>
      </c>
      <c r="D5" s="78">
        <v>3109524</v>
      </c>
      <c r="E5" s="78">
        <v>2315402</v>
      </c>
      <c r="F5" s="129">
        <v>5424926</v>
      </c>
      <c r="G5" s="130">
        <v>0</v>
      </c>
      <c r="H5" s="78">
        <v>889</v>
      </c>
      <c r="I5" s="107">
        <v>889</v>
      </c>
      <c r="J5" s="144">
        <v>5424037</v>
      </c>
      <c r="K5" s="131">
        <v>364</v>
      </c>
      <c r="L5" s="78">
        <v>22650</v>
      </c>
      <c r="M5" s="78">
        <v>151315</v>
      </c>
      <c r="N5" s="129">
        <v>210</v>
      </c>
      <c r="O5" s="131">
        <f t="shared" si="0"/>
        <v>14901.20054945055</v>
      </c>
      <c r="P5" s="78">
        <f t="shared" si="1"/>
        <v>239.47183222958057</v>
      </c>
      <c r="Q5" s="78">
        <f t="shared" si="2"/>
        <v>35.845996761722233</v>
      </c>
      <c r="R5" s="129">
        <f t="shared" si="3"/>
        <v>25828.747619047619</v>
      </c>
    </row>
    <row r="6" spans="1:18" s="3" customFormat="1" ht="30" customHeight="1">
      <c r="A6" s="145">
        <v>10006</v>
      </c>
      <c r="B6" s="151" t="s">
        <v>222</v>
      </c>
      <c r="C6" s="131">
        <v>0</v>
      </c>
      <c r="D6" s="78">
        <v>82357623</v>
      </c>
      <c r="E6" s="78">
        <v>36178380</v>
      </c>
      <c r="F6" s="129">
        <v>118536003</v>
      </c>
      <c r="G6" s="130">
        <v>0</v>
      </c>
      <c r="H6" s="78">
        <v>4426360</v>
      </c>
      <c r="I6" s="107">
        <v>4426360</v>
      </c>
      <c r="J6" s="144">
        <v>114109643</v>
      </c>
      <c r="K6" s="131">
        <v>309</v>
      </c>
      <c r="L6" s="78">
        <v>166711</v>
      </c>
      <c r="M6" s="78">
        <v>151315</v>
      </c>
      <c r="N6" s="129">
        <v>2861</v>
      </c>
      <c r="O6" s="131">
        <f t="shared" si="0"/>
        <v>369286.87055016181</v>
      </c>
      <c r="P6" s="78">
        <f t="shared" si="1"/>
        <v>684.47578744054078</v>
      </c>
      <c r="Q6" s="78">
        <f t="shared" si="2"/>
        <v>754.11983610349273</v>
      </c>
      <c r="R6" s="129">
        <f t="shared" si="3"/>
        <v>39884.530933240123</v>
      </c>
    </row>
    <row r="7" spans="1:18" s="3" customFormat="1" ht="30" customHeight="1">
      <c r="A7" s="145">
        <v>10007</v>
      </c>
      <c r="B7" s="151" t="s">
        <v>34</v>
      </c>
      <c r="C7" s="131">
        <v>0</v>
      </c>
      <c r="D7" s="78">
        <v>55739311</v>
      </c>
      <c r="E7" s="78">
        <v>16758808</v>
      </c>
      <c r="F7" s="129">
        <v>72498119</v>
      </c>
      <c r="G7" s="130">
        <v>233280</v>
      </c>
      <c r="H7" s="78">
        <v>2094747</v>
      </c>
      <c r="I7" s="107">
        <v>2328027</v>
      </c>
      <c r="J7" s="144">
        <v>70170092</v>
      </c>
      <c r="K7" s="131">
        <v>313</v>
      </c>
      <c r="L7" s="78">
        <v>112814</v>
      </c>
      <c r="M7" s="78">
        <v>151315</v>
      </c>
      <c r="N7" s="129">
        <v>1337.58</v>
      </c>
      <c r="O7" s="131">
        <f t="shared" si="0"/>
        <v>224185.59744408945</v>
      </c>
      <c r="P7" s="78">
        <f t="shared" si="1"/>
        <v>621.99808534401757</v>
      </c>
      <c r="Q7" s="78">
        <f t="shared" si="2"/>
        <v>463.7352014010508</v>
      </c>
      <c r="R7" s="129">
        <f t="shared" si="3"/>
        <v>52460.482363671712</v>
      </c>
    </row>
    <row r="8" spans="1:18" s="14" customFormat="1" ht="30" customHeight="1">
      <c r="A8" s="145">
        <v>14001</v>
      </c>
      <c r="B8" s="151" t="s">
        <v>182</v>
      </c>
      <c r="C8" s="131">
        <v>4040921</v>
      </c>
      <c r="D8" s="78">
        <v>15484366</v>
      </c>
      <c r="E8" s="78">
        <v>26606542</v>
      </c>
      <c r="F8" s="129">
        <v>46131829</v>
      </c>
      <c r="G8" s="130">
        <v>59280</v>
      </c>
      <c r="H8" s="78">
        <v>250027</v>
      </c>
      <c r="I8" s="107">
        <v>309307</v>
      </c>
      <c r="J8" s="144">
        <v>45822522</v>
      </c>
      <c r="K8" s="131">
        <v>242</v>
      </c>
      <c r="L8" s="78">
        <v>307</v>
      </c>
      <c r="M8" s="78">
        <v>151315</v>
      </c>
      <c r="N8" s="129">
        <v>6321</v>
      </c>
      <c r="O8" s="131">
        <f t="shared" si="0"/>
        <v>189349.26446280992</v>
      </c>
      <c r="P8" s="78">
        <f t="shared" si="1"/>
        <v>149259.02931596091</v>
      </c>
      <c r="Q8" s="78">
        <f t="shared" si="2"/>
        <v>302.82868188877507</v>
      </c>
      <c r="R8" s="129">
        <f t="shared" si="3"/>
        <v>7249.2520170859043</v>
      </c>
    </row>
    <row r="9" spans="1:18" s="3" customFormat="1" ht="30" customHeight="1">
      <c r="A9" s="145">
        <v>14002</v>
      </c>
      <c r="B9" s="151" t="s">
        <v>183</v>
      </c>
      <c r="C9" s="131">
        <v>6038921</v>
      </c>
      <c r="D9" s="78">
        <v>23604247</v>
      </c>
      <c r="E9" s="78">
        <v>26819364</v>
      </c>
      <c r="F9" s="129">
        <v>56462532</v>
      </c>
      <c r="G9" s="130">
        <v>81780</v>
      </c>
      <c r="H9" s="78">
        <v>143534</v>
      </c>
      <c r="I9" s="107">
        <v>225314</v>
      </c>
      <c r="J9" s="144">
        <v>56237218</v>
      </c>
      <c r="K9" s="131">
        <v>242</v>
      </c>
      <c r="L9" s="78">
        <v>566</v>
      </c>
      <c r="M9" s="78">
        <v>151315</v>
      </c>
      <c r="N9" s="129">
        <v>7378</v>
      </c>
      <c r="O9" s="131">
        <f t="shared" si="0"/>
        <v>232385.19834710745</v>
      </c>
      <c r="P9" s="78">
        <f t="shared" si="1"/>
        <v>99359.042402826861</v>
      </c>
      <c r="Q9" s="78">
        <f t="shared" si="2"/>
        <v>371.65659716485476</v>
      </c>
      <c r="R9" s="129">
        <f t="shared" si="3"/>
        <v>7622.2849010571972</v>
      </c>
    </row>
    <row r="10" spans="1:18" s="3" customFormat="1" ht="30" customHeight="1">
      <c r="A10" s="145">
        <v>14003</v>
      </c>
      <c r="B10" s="151" t="s">
        <v>184</v>
      </c>
      <c r="C10" s="131">
        <v>6038921</v>
      </c>
      <c r="D10" s="78">
        <v>17769086</v>
      </c>
      <c r="E10" s="78">
        <v>24559261</v>
      </c>
      <c r="F10" s="129">
        <v>48367268</v>
      </c>
      <c r="G10" s="130">
        <v>95980</v>
      </c>
      <c r="H10" s="78">
        <v>115753</v>
      </c>
      <c r="I10" s="107">
        <v>211733</v>
      </c>
      <c r="J10" s="144">
        <v>48155535</v>
      </c>
      <c r="K10" s="131">
        <v>242</v>
      </c>
      <c r="L10" s="78">
        <v>362</v>
      </c>
      <c r="M10" s="78">
        <v>151315</v>
      </c>
      <c r="N10" s="129">
        <v>6807</v>
      </c>
      <c r="O10" s="131">
        <f t="shared" si="0"/>
        <v>198989.81404958677</v>
      </c>
      <c r="P10" s="78">
        <f t="shared" si="1"/>
        <v>133026.33977900553</v>
      </c>
      <c r="Q10" s="78">
        <f t="shared" si="2"/>
        <v>318.24693520140107</v>
      </c>
      <c r="R10" s="129">
        <f t="shared" si="3"/>
        <v>7074.413838695461</v>
      </c>
    </row>
    <row r="11" spans="1:18" s="3" customFormat="1" ht="30" customHeight="1">
      <c r="A11" s="145">
        <v>14004</v>
      </c>
      <c r="B11" s="151" t="s">
        <v>185</v>
      </c>
      <c r="C11" s="131">
        <v>6038921</v>
      </c>
      <c r="D11" s="78">
        <v>16692702</v>
      </c>
      <c r="E11" s="78">
        <v>26733009</v>
      </c>
      <c r="F11" s="129">
        <v>49464632</v>
      </c>
      <c r="G11" s="130">
        <v>97980</v>
      </c>
      <c r="H11" s="78">
        <v>231506</v>
      </c>
      <c r="I11" s="107">
        <v>329486</v>
      </c>
      <c r="J11" s="144">
        <v>49135146</v>
      </c>
      <c r="K11" s="131">
        <v>242</v>
      </c>
      <c r="L11" s="78">
        <v>426</v>
      </c>
      <c r="M11" s="78">
        <v>151315</v>
      </c>
      <c r="N11" s="129">
        <v>7524</v>
      </c>
      <c r="O11" s="131">
        <f t="shared" si="0"/>
        <v>203037.79338842974</v>
      </c>
      <c r="P11" s="78">
        <f t="shared" si="1"/>
        <v>115340.71830985915</v>
      </c>
      <c r="Q11" s="78">
        <f t="shared" si="2"/>
        <v>324.72091993523446</v>
      </c>
      <c r="R11" s="129">
        <f t="shared" si="3"/>
        <v>6530.455342902711</v>
      </c>
    </row>
    <row r="12" spans="1:18" s="3" customFormat="1" ht="30" customHeight="1">
      <c r="A12" s="145">
        <v>14005</v>
      </c>
      <c r="B12" s="151" t="s">
        <v>186</v>
      </c>
      <c r="C12" s="131">
        <v>6038921</v>
      </c>
      <c r="D12" s="78">
        <v>20539614</v>
      </c>
      <c r="E12" s="78">
        <v>59908039</v>
      </c>
      <c r="F12" s="129">
        <v>86486574</v>
      </c>
      <c r="G12" s="130">
        <v>53210</v>
      </c>
      <c r="H12" s="78">
        <v>55561</v>
      </c>
      <c r="I12" s="107">
        <v>108771</v>
      </c>
      <c r="J12" s="144">
        <v>86377803</v>
      </c>
      <c r="K12" s="131">
        <v>242</v>
      </c>
      <c r="L12" s="78">
        <v>418</v>
      </c>
      <c r="M12" s="78">
        <v>151315</v>
      </c>
      <c r="N12" s="129">
        <v>7198</v>
      </c>
      <c r="O12" s="131">
        <f t="shared" si="0"/>
        <v>356933.07024793391</v>
      </c>
      <c r="P12" s="78">
        <f t="shared" si="1"/>
        <v>206645.46172248805</v>
      </c>
      <c r="Q12" s="78">
        <f t="shared" si="2"/>
        <v>570.84758946568422</v>
      </c>
      <c r="R12" s="129">
        <f t="shared" si="3"/>
        <v>12000.250486246179</v>
      </c>
    </row>
    <row r="13" spans="1:18" s="3" customFormat="1" ht="30" customHeight="1">
      <c r="A13" s="145">
        <v>14006</v>
      </c>
      <c r="B13" s="151" t="s">
        <v>187</v>
      </c>
      <c r="C13" s="131">
        <v>4040921</v>
      </c>
      <c r="D13" s="78">
        <v>11920829</v>
      </c>
      <c r="E13" s="78">
        <v>17898288</v>
      </c>
      <c r="F13" s="129">
        <v>33860038</v>
      </c>
      <c r="G13" s="130">
        <v>111350</v>
      </c>
      <c r="H13" s="78">
        <v>300958</v>
      </c>
      <c r="I13" s="107">
        <v>412308</v>
      </c>
      <c r="J13" s="144">
        <v>33447730</v>
      </c>
      <c r="K13" s="131">
        <v>242</v>
      </c>
      <c r="L13" s="78">
        <v>184</v>
      </c>
      <c r="M13" s="78">
        <v>151315</v>
      </c>
      <c r="N13" s="129">
        <v>5076</v>
      </c>
      <c r="O13" s="131">
        <f t="shared" si="0"/>
        <v>138213.76033057852</v>
      </c>
      <c r="P13" s="78">
        <f t="shared" si="1"/>
        <v>181781.14130434784</v>
      </c>
      <c r="Q13" s="78">
        <f t="shared" si="2"/>
        <v>221.04702111489277</v>
      </c>
      <c r="R13" s="129">
        <f t="shared" si="3"/>
        <v>6589.3873128447594</v>
      </c>
    </row>
    <row r="14" spans="1:18" s="3" customFormat="1" ht="30" customHeight="1">
      <c r="A14" s="145">
        <v>14007</v>
      </c>
      <c r="B14" s="151" t="s">
        <v>188</v>
      </c>
      <c r="C14" s="131">
        <v>6038921</v>
      </c>
      <c r="D14" s="78">
        <v>30458369</v>
      </c>
      <c r="E14" s="78">
        <v>29411305</v>
      </c>
      <c r="F14" s="129">
        <v>65908595</v>
      </c>
      <c r="G14" s="130">
        <v>147090</v>
      </c>
      <c r="H14" s="78">
        <v>848402</v>
      </c>
      <c r="I14" s="107">
        <v>995492</v>
      </c>
      <c r="J14" s="144">
        <v>64913103</v>
      </c>
      <c r="K14" s="131">
        <v>242</v>
      </c>
      <c r="L14" s="78">
        <v>508</v>
      </c>
      <c r="M14" s="78">
        <v>151315</v>
      </c>
      <c r="N14" s="129">
        <v>7991</v>
      </c>
      <c r="O14" s="131">
        <f t="shared" si="0"/>
        <v>268235.96280991734</v>
      </c>
      <c r="P14" s="78">
        <f t="shared" si="1"/>
        <v>127781.69881889764</v>
      </c>
      <c r="Q14" s="78">
        <f t="shared" si="2"/>
        <v>428.99317979050323</v>
      </c>
      <c r="R14" s="129">
        <f t="shared" si="3"/>
        <v>8123.2765611312725</v>
      </c>
    </row>
    <row r="15" spans="1:18" s="3" customFormat="1" ht="30" customHeight="1">
      <c r="A15" s="145">
        <v>14008</v>
      </c>
      <c r="B15" s="151" t="s">
        <v>189</v>
      </c>
      <c r="C15" s="131">
        <v>6038921</v>
      </c>
      <c r="D15" s="78">
        <v>24614536</v>
      </c>
      <c r="E15" s="78">
        <v>28666916</v>
      </c>
      <c r="F15" s="129">
        <v>59320373</v>
      </c>
      <c r="G15" s="130">
        <v>241350</v>
      </c>
      <c r="H15" s="78">
        <v>125013</v>
      </c>
      <c r="I15" s="107">
        <v>366363</v>
      </c>
      <c r="J15" s="144">
        <v>58954010</v>
      </c>
      <c r="K15" s="131">
        <v>242</v>
      </c>
      <c r="L15" s="78">
        <v>505</v>
      </c>
      <c r="M15" s="78">
        <v>151315</v>
      </c>
      <c r="N15" s="129">
        <v>7175</v>
      </c>
      <c r="O15" s="131">
        <f t="shared" si="0"/>
        <v>243611.61157024794</v>
      </c>
      <c r="P15" s="78">
        <f t="shared" si="1"/>
        <v>116740.61386138614</v>
      </c>
      <c r="Q15" s="78">
        <f t="shared" si="2"/>
        <v>389.61114231900342</v>
      </c>
      <c r="R15" s="129">
        <f t="shared" si="3"/>
        <v>8216.5867595818818</v>
      </c>
    </row>
    <row r="16" spans="1:18" s="3" customFormat="1" ht="30" customHeight="1">
      <c r="A16" s="145">
        <v>14009</v>
      </c>
      <c r="B16" s="151" t="s">
        <v>190</v>
      </c>
      <c r="C16" s="131">
        <v>6038921</v>
      </c>
      <c r="D16" s="78">
        <v>21053415</v>
      </c>
      <c r="E16" s="78">
        <v>33656187</v>
      </c>
      <c r="F16" s="129">
        <v>60748523</v>
      </c>
      <c r="G16" s="130">
        <v>104400</v>
      </c>
      <c r="H16" s="78">
        <v>243709</v>
      </c>
      <c r="I16" s="107">
        <v>348109</v>
      </c>
      <c r="J16" s="144">
        <v>60400414</v>
      </c>
      <c r="K16" s="131">
        <v>242</v>
      </c>
      <c r="L16" s="78">
        <v>681</v>
      </c>
      <c r="M16" s="78">
        <v>151315</v>
      </c>
      <c r="N16" s="129">
        <v>8364</v>
      </c>
      <c r="O16" s="131">
        <f t="shared" si="0"/>
        <v>249588.48760330578</v>
      </c>
      <c r="P16" s="78">
        <f t="shared" si="1"/>
        <v>88693.706314243755</v>
      </c>
      <c r="Q16" s="78">
        <f t="shared" si="2"/>
        <v>399.17003601757921</v>
      </c>
      <c r="R16" s="129">
        <f t="shared" si="3"/>
        <v>7221.4746532759445</v>
      </c>
    </row>
    <row r="17" spans="1:18" s="3" customFormat="1" ht="30" customHeight="1">
      <c r="A17" s="145">
        <v>14010</v>
      </c>
      <c r="B17" s="151" t="s">
        <v>191</v>
      </c>
      <c r="C17" s="131">
        <v>4040921</v>
      </c>
      <c r="D17" s="78">
        <v>20184629</v>
      </c>
      <c r="E17" s="78">
        <v>26489490</v>
      </c>
      <c r="F17" s="129">
        <v>50715040</v>
      </c>
      <c r="G17" s="130">
        <v>72500</v>
      </c>
      <c r="H17" s="78">
        <v>222246</v>
      </c>
      <c r="I17" s="107">
        <v>294746</v>
      </c>
      <c r="J17" s="144">
        <v>50420294</v>
      </c>
      <c r="K17" s="131">
        <v>242</v>
      </c>
      <c r="L17" s="78">
        <v>210</v>
      </c>
      <c r="M17" s="78">
        <v>151315</v>
      </c>
      <c r="N17" s="129">
        <v>5832</v>
      </c>
      <c r="O17" s="131">
        <f t="shared" si="0"/>
        <v>208348.32231404958</v>
      </c>
      <c r="P17" s="78">
        <f t="shared" si="1"/>
        <v>240096.6380952381</v>
      </c>
      <c r="Q17" s="78">
        <f t="shared" si="2"/>
        <v>333.21411624756303</v>
      </c>
      <c r="R17" s="129">
        <f t="shared" si="3"/>
        <v>8645.455075445816</v>
      </c>
    </row>
    <row r="18" spans="1:18" s="3" customFormat="1" ht="30" customHeight="1">
      <c r="A18" s="145">
        <v>14011</v>
      </c>
      <c r="B18" s="151" t="s">
        <v>192</v>
      </c>
      <c r="C18" s="131">
        <v>4040921</v>
      </c>
      <c r="D18" s="78">
        <v>20781963</v>
      </c>
      <c r="E18" s="78">
        <v>32582124</v>
      </c>
      <c r="F18" s="129">
        <v>57405008</v>
      </c>
      <c r="G18" s="130">
        <v>86640</v>
      </c>
      <c r="H18" s="78">
        <v>388097</v>
      </c>
      <c r="I18" s="107">
        <v>474737</v>
      </c>
      <c r="J18" s="144">
        <v>56930271</v>
      </c>
      <c r="K18" s="131">
        <v>242</v>
      </c>
      <c r="L18" s="78">
        <v>221</v>
      </c>
      <c r="M18" s="78">
        <v>151315</v>
      </c>
      <c r="N18" s="129">
        <v>5847</v>
      </c>
      <c r="O18" s="131">
        <f t="shared" si="0"/>
        <v>235249.05371900825</v>
      </c>
      <c r="P18" s="78">
        <f t="shared" si="1"/>
        <v>257603.03619909502</v>
      </c>
      <c r="Q18" s="78">
        <f t="shared" si="2"/>
        <v>376.2367974093778</v>
      </c>
      <c r="R18" s="129">
        <f t="shared" si="3"/>
        <v>9736.6634171369933</v>
      </c>
    </row>
    <row r="19" spans="1:18" s="3" customFormat="1" ht="30" customHeight="1">
      <c r="A19" s="145">
        <v>14012</v>
      </c>
      <c r="B19" s="151" t="s">
        <v>193</v>
      </c>
      <c r="C19" s="131">
        <v>6038921</v>
      </c>
      <c r="D19" s="78">
        <v>19634718</v>
      </c>
      <c r="E19" s="78">
        <v>51712066</v>
      </c>
      <c r="F19" s="129">
        <v>77385705</v>
      </c>
      <c r="G19" s="130">
        <v>20710</v>
      </c>
      <c r="H19" s="78">
        <v>143952</v>
      </c>
      <c r="I19" s="107">
        <v>164662</v>
      </c>
      <c r="J19" s="144">
        <v>77221043</v>
      </c>
      <c r="K19" s="131">
        <v>242</v>
      </c>
      <c r="L19" s="78">
        <v>508</v>
      </c>
      <c r="M19" s="78">
        <v>151315</v>
      </c>
      <c r="N19" s="129">
        <v>8093</v>
      </c>
      <c r="O19" s="131">
        <f t="shared" si="0"/>
        <v>319095.21900826448</v>
      </c>
      <c r="P19" s="78">
        <f t="shared" si="1"/>
        <v>152009.92716535434</v>
      </c>
      <c r="Q19" s="78">
        <f t="shared" si="2"/>
        <v>510.33303373756735</v>
      </c>
      <c r="R19" s="129">
        <f t="shared" si="3"/>
        <v>9541.7080192759167</v>
      </c>
    </row>
    <row r="20" spans="1:18" s="3" customFormat="1" ht="30" customHeight="1">
      <c r="A20" s="145">
        <v>14013</v>
      </c>
      <c r="B20" s="151" t="s">
        <v>194</v>
      </c>
      <c r="C20" s="131">
        <v>4040921</v>
      </c>
      <c r="D20" s="78">
        <v>14026380</v>
      </c>
      <c r="E20" s="78">
        <v>53977686</v>
      </c>
      <c r="F20" s="129">
        <v>72044987</v>
      </c>
      <c r="G20" s="130">
        <v>81930</v>
      </c>
      <c r="H20" s="78">
        <v>92602</v>
      </c>
      <c r="I20" s="107">
        <v>174532</v>
      </c>
      <c r="J20" s="144">
        <v>71870455</v>
      </c>
      <c r="K20" s="131">
        <v>242</v>
      </c>
      <c r="L20" s="78">
        <v>245</v>
      </c>
      <c r="M20" s="78">
        <v>151315</v>
      </c>
      <c r="N20" s="129">
        <v>6486</v>
      </c>
      <c r="O20" s="131">
        <f t="shared" si="0"/>
        <v>296985.35123966943</v>
      </c>
      <c r="P20" s="78">
        <f t="shared" si="1"/>
        <v>293348.79591836734</v>
      </c>
      <c r="Q20" s="78">
        <f t="shared" si="2"/>
        <v>474.97244159534745</v>
      </c>
      <c r="R20" s="129">
        <f t="shared" si="3"/>
        <v>11080.859543632439</v>
      </c>
    </row>
    <row r="21" spans="1:18" s="3" customFormat="1" ht="30" customHeight="1">
      <c r="A21" s="145">
        <v>14014</v>
      </c>
      <c r="B21" s="151" t="s">
        <v>195</v>
      </c>
      <c r="C21" s="131">
        <v>4040921</v>
      </c>
      <c r="D21" s="78">
        <v>7580432</v>
      </c>
      <c r="E21" s="78">
        <v>13928953</v>
      </c>
      <c r="F21" s="129">
        <v>25550306</v>
      </c>
      <c r="G21" s="130">
        <v>36290</v>
      </c>
      <c r="H21" s="78">
        <v>55561</v>
      </c>
      <c r="I21" s="107">
        <v>91851</v>
      </c>
      <c r="J21" s="144">
        <v>25458455</v>
      </c>
      <c r="K21" s="131">
        <v>242</v>
      </c>
      <c r="L21" s="78">
        <v>54</v>
      </c>
      <c r="M21" s="78">
        <v>151315</v>
      </c>
      <c r="N21" s="129">
        <v>2527</v>
      </c>
      <c r="O21" s="131">
        <f t="shared" si="0"/>
        <v>105200.22727272728</v>
      </c>
      <c r="P21" s="78">
        <f t="shared" si="1"/>
        <v>471452.87037037039</v>
      </c>
      <c r="Q21" s="78">
        <f t="shared" si="2"/>
        <v>168.24805868552357</v>
      </c>
      <c r="R21" s="129">
        <f t="shared" si="3"/>
        <v>10074.576573011476</v>
      </c>
    </row>
    <row r="22" spans="1:18" s="3" customFormat="1" ht="30" customHeight="1">
      <c r="A22" s="145">
        <v>14015</v>
      </c>
      <c r="B22" s="151" t="s">
        <v>196</v>
      </c>
      <c r="C22" s="131">
        <v>4040921</v>
      </c>
      <c r="D22" s="78">
        <v>14034722</v>
      </c>
      <c r="E22" s="78">
        <v>52556849</v>
      </c>
      <c r="F22" s="129">
        <v>70632492</v>
      </c>
      <c r="G22" s="130">
        <v>40660</v>
      </c>
      <c r="H22" s="78">
        <v>331192</v>
      </c>
      <c r="I22" s="107">
        <v>371852</v>
      </c>
      <c r="J22" s="144">
        <v>70260640</v>
      </c>
      <c r="K22" s="131">
        <v>242</v>
      </c>
      <c r="L22" s="78">
        <v>256</v>
      </c>
      <c r="M22" s="78">
        <v>151315</v>
      </c>
      <c r="N22" s="129">
        <v>5984</v>
      </c>
      <c r="O22" s="131">
        <f t="shared" si="0"/>
        <v>290333.22314049589</v>
      </c>
      <c r="P22" s="78">
        <f t="shared" si="1"/>
        <v>274455.625</v>
      </c>
      <c r="Q22" s="78">
        <f t="shared" si="2"/>
        <v>464.33360869708883</v>
      </c>
      <c r="R22" s="129">
        <f t="shared" si="3"/>
        <v>11741.417112299465</v>
      </c>
    </row>
    <row r="23" spans="1:18" s="3" customFormat="1" ht="30" customHeight="1">
      <c r="A23" s="145">
        <v>14016</v>
      </c>
      <c r="B23" s="151" t="s">
        <v>197</v>
      </c>
      <c r="C23" s="131">
        <v>6038921</v>
      </c>
      <c r="D23" s="78">
        <v>21408776</v>
      </c>
      <c r="E23" s="78">
        <v>29429238</v>
      </c>
      <c r="F23" s="129">
        <v>56876935</v>
      </c>
      <c r="G23" s="130">
        <v>35010</v>
      </c>
      <c r="H23" s="78">
        <v>217616</v>
      </c>
      <c r="I23" s="107">
        <v>252626</v>
      </c>
      <c r="J23" s="144">
        <v>56624309</v>
      </c>
      <c r="K23" s="131">
        <v>242</v>
      </c>
      <c r="L23" s="78">
        <v>656</v>
      </c>
      <c r="M23" s="78">
        <v>151315</v>
      </c>
      <c r="N23" s="129">
        <v>8188</v>
      </c>
      <c r="O23" s="131">
        <f t="shared" si="0"/>
        <v>233984.7479338843</v>
      </c>
      <c r="P23" s="78">
        <f t="shared" si="1"/>
        <v>86317.544207317071</v>
      </c>
      <c r="Q23" s="78">
        <f t="shared" si="2"/>
        <v>374.21477712057629</v>
      </c>
      <c r="R23" s="129">
        <f t="shared" si="3"/>
        <v>6915.5238153395212</v>
      </c>
    </row>
    <row r="24" spans="1:18" s="3" customFormat="1" ht="30" customHeight="1">
      <c r="A24" s="145">
        <v>14017</v>
      </c>
      <c r="B24" s="151" t="s">
        <v>198</v>
      </c>
      <c r="C24" s="131">
        <v>6038921</v>
      </c>
      <c r="D24" s="78">
        <v>15438949</v>
      </c>
      <c r="E24" s="78">
        <v>14822174</v>
      </c>
      <c r="F24" s="129">
        <v>36300044</v>
      </c>
      <c r="G24" s="130">
        <v>2320</v>
      </c>
      <c r="H24" s="78">
        <v>64822</v>
      </c>
      <c r="I24" s="107">
        <v>67142</v>
      </c>
      <c r="J24" s="144">
        <v>36232902</v>
      </c>
      <c r="K24" s="131">
        <v>242</v>
      </c>
      <c r="L24" s="78">
        <v>428</v>
      </c>
      <c r="M24" s="78">
        <v>151315</v>
      </c>
      <c r="N24" s="129">
        <v>8051</v>
      </c>
      <c r="O24" s="131">
        <f t="shared" si="0"/>
        <v>149722.73553719008</v>
      </c>
      <c r="P24" s="78">
        <f t="shared" si="1"/>
        <v>84656.313084112146</v>
      </c>
      <c r="Q24" s="78">
        <f t="shared" si="2"/>
        <v>239.45347123550209</v>
      </c>
      <c r="R24" s="129">
        <f t="shared" si="3"/>
        <v>4500.4225562041984</v>
      </c>
    </row>
    <row r="25" spans="1:18" s="3" customFormat="1" ht="30" customHeight="1">
      <c r="A25" s="145">
        <v>14018</v>
      </c>
      <c r="B25" s="151" t="s">
        <v>199</v>
      </c>
      <c r="C25" s="131">
        <v>4040921</v>
      </c>
      <c r="D25" s="78">
        <v>7122107</v>
      </c>
      <c r="E25" s="78">
        <v>10026712</v>
      </c>
      <c r="F25" s="129">
        <v>21189740</v>
      </c>
      <c r="G25" s="130">
        <v>0</v>
      </c>
      <c r="H25" s="78">
        <v>18520</v>
      </c>
      <c r="I25" s="107">
        <v>18520</v>
      </c>
      <c r="J25" s="144">
        <v>21171220</v>
      </c>
      <c r="K25" s="131">
        <v>242</v>
      </c>
      <c r="L25" s="78">
        <v>22</v>
      </c>
      <c r="M25" s="78">
        <v>151315</v>
      </c>
      <c r="N25" s="129">
        <v>3716</v>
      </c>
      <c r="O25" s="131">
        <f t="shared" si="0"/>
        <v>87484.380165289258</v>
      </c>
      <c r="P25" s="78">
        <f t="shared" si="1"/>
        <v>962328.18181818177</v>
      </c>
      <c r="Q25" s="78">
        <f t="shared" si="2"/>
        <v>139.91487955589332</v>
      </c>
      <c r="R25" s="129">
        <f t="shared" si="3"/>
        <v>5697.314316469322</v>
      </c>
    </row>
    <row r="26" spans="1:18" s="3" customFormat="1" ht="30" customHeight="1">
      <c r="A26" s="145">
        <v>14019</v>
      </c>
      <c r="B26" s="151" t="s">
        <v>200</v>
      </c>
      <c r="C26" s="131">
        <v>6038921</v>
      </c>
      <c r="D26" s="78">
        <v>14321880</v>
      </c>
      <c r="E26" s="78">
        <v>14866556</v>
      </c>
      <c r="F26" s="129">
        <v>35227357</v>
      </c>
      <c r="G26" s="130">
        <v>41520</v>
      </c>
      <c r="H26" s="78">
        <v>41671</v>
      </c>
      <c r="I26" s="107">
        <v>83191</v>
      </c>
      <c r="J26" s="144">
        <v>35144166</v>
      </c>
      <c r="K26" s="131">
        <v>242</v>
      </c>
      <c r="L26" s="78">
        <v>339</v>
      </c>
      <c r="M26" s="78">
        <v>151315</v>
      </c>
      <c r="N26" s="129">
        <v>6460</v>
      </c>
      <c r="O26" s="131">
        <f t="shared" si="0"/>
        <v>145223.82644628099</v>
      </c>
      <c r="P26" s="78">
        <f t="shared" si="1"/>
        <v>103670.10619469026</v>
      </c>
      <c r="Q26" s="78">
        <f t="shared" si="2"/>
        <v>232.25830882595909</v>
      </c>
      <c r="R26" s="129">
        <f t="shared" si="3"/>
        <v>5440.2733746130034</v>
      </c>
    </row>
    <row r="27" spans="1:18" s="3" customFormat="1" ht="30" customHeight="1">
      <c r="A27" s="145">
        <v>14020</v>
      </c>
      <c r="B27" s="151" t="s">
        <v>201</v>
      </c>
      <c r="C27" s="131">
        <v>4040921</v>
      </c>
      <c r="D27" s="78">
        <v>11858620</v>
      </c>
      <c r="E27" s="78">
        <v>18346400</v>
      </c>
      <c r="F27" s="129">
        <v>34245941</v>
      </c>
      <c r="G27" s="130">
        <v>72800</v>
      </c>
      <c r="H27" s="78">
        <v>208355</v>
      </c>
      <c r="I27" s="107">
        <v>281155</v>
      </c>
      <c r="J27" s="144">
        <v>33964786</v>
      </c>
      <c r="K27" s="131">
        <v>242</v>
      </c>
      <c r="L27" s="78">
        <v>167</v>
      </c>
      <c r="M27" s="78">
        <v>151315</v>
      </c>
      <c r="N27" s="129">
        <v>4953</v>
      </c>
      <c r="O27" s="131">
        <f t="shared" si="0"/>
        <v>140350.35537190083</v>
      </c>
      <c r="P27" s="78">
        <f t="shared" si="1"/>
        <v>203381.95209580837</v>
      </c>
      <c r="Q27" s="78">
        <f t="shared" si="2"/>
        <v>224.4641046822853</v>
      </c>
      <c r="R27" s="129">
        <f t="shared" si="3"/>
        <v>6857.4169190389666</v>
      </c>
    </row>
    <row r="28" spans="1:18" s="3" customFormat="1" ht="30" customHeight="1">
      <c r="A28" s="145">
        <v>14021</v>
      </c>
      <c r="B28" s="151" t="s">
        <v>202</v>
      </c>
      <c r="C28" s="131">
        <v>4040921</v>
      </c>
      <c r="D28" s="78">
        <v>10445172</v>
      </c>
      <c r="E28" s="78">
        <v>8006130</v>
      </c>
      <c r="F28" s="129">
        <v>22492223</v>
      </c>
      <c r="G28" s="130">
        <v>9715</v>
      </c>
      <c r="H28" s="78">
        <v>0</v>
      </c>
      <c r="I28" s="107">
        <v>9715</v>
      </c>
      <c r="J28" s="144">
        <v>22482508</v>
      </c>
      <c r="K28" s="131">
        <v>242</v>
      </c>
      <c r="L28" s="78">
        <v>60</v>
      </c>
      <c r="M28" s="78">
        <v>151315</v>
      </c>
      <c r="N28" s="129">
        <v>2970</v>
      </c>
      <c r="O28" s="131">
        <f t="shared" si="0"/>
        <v>92902.925619834714</v>
      </c>
      <c r="P28" s="78">
        <f t="shared" si="1"/>
        <v>374708.46666666667</v>
      </c>
      <c r="Q28" s="78">
        <f t="shared" si="2"/>
        <v>148.58082807388561</v>
      </c>
      <c r="R28" s="129">
        <f t="shared" si="3"/>
        <v>7569.8680134680135</v>
      </c>
    </row>
    <row r="29" spans="1:18" s="3" customFormat="1" ht="30" customHeight="1">
      <c r="A29" s="145">
        <v>14022</v>
      </c>
      <c r="B29" s="151" t="s">
        <v>203</v>
      </c>
      <c r="C29" s="131">
        <v>4040921</v>
      </c>
      <c r="D29" s="78">
        <v>13149933</v>
      </c>
      <c r="E29" s="78">
        <v>19505582</v>
      </c>
      <c r="F29" s="129">
        <v>36696436</v>
      </c>
      <c r="G29" s="130">
        <v>2680</v>
      </c>
      <c r="H29" s="78">
        <v>120383</v>
      </c>
      <c r="I29" s="107">
        <v>123063</v>
      </c>
      <c r="J29" s="144">
        <v>36573373</v>
      </c>
      <c r="K29" s="131">
        <v>242</v>
      </c>
      <c r="L29" s="78">
        <v>125</v>
      </c>
      <c r="M29" s="78">
        <v>151315</v>
      </c>
      <c r="N29" s="129">
        <v>4371</v>
      </c>
      <c r="O29" s="131">
        <f t="shared" si="0"/>
        <v>151129.64049586776</v>
      </c>
      <c r="P29" s="78">
        <f t="shared" si="1"/>
        <v>292586.984</v>
      </c>
      <c r="Q29" s="78">
        <f t="shared" si="2"/>
        <v>241.70355219244621</v>
      </c>
      <c r="R29" s="129">
        <f t="shared" si="3"/>
        <v>8367.278197208876</v>
      </c>
    </row>
    <row r="30" spans="1:18" s="3" customFormat="1" ht="30" customHeight="1">
      <c r="A30" s="145">
        <v>14023</v>
      </c>
      <c r="B30" s="151" t="s">
        <v>204</v>
      </c>
      <c r="C30" s="131">
        <v>4040921</v>
      </c>
      <c r="D30" s="78">
        <v>12797716</v>
      </c>
      <c r="E30" s="78">
        <v>28634734</v>
      </c>
      <c r="F30" s="129">
        <v>45473371</v>
      </c>
      <c r="G30" s="130">
        <v>11400</v>
      </c>
      <c r="H30" s="78">
        <v>101863</v>
      </c>
      <c r="I30" s="107">
        <v>113263</v>
      </c>
      <c r="J30" s="144">
        <v>45360108</v>
      </c>
      <c r="K30" s="131">
        <v>242</v>
      </c>
      <c r="L30" s="78">
        <v>85</v>
      </c>
      <c r="M30" s="78">
        <v>151315</v>
      </c>
      <c r="N30" s="129">
        <v>4077</v>
      </c>
      <c r="O30" s="131">
        <f t="shared" si="0"/>
        <v>187438.46280991734</v>
      </c>
      <c r="P30" s="78">
        <f t="shared" si="1"/>
        <v>533648.32941176475</v>
      </c>
      <c r="Q30" s="78">
        <f t="shared" si="2"/>
        <v>299.77271255328287</v>
      </c>
      <c r="R30" s="129">
        <f t="shared" si="3"/>
        <v>11125.854304635761</v>
      </c>
    </row>
    <row r="31" spans="1:18" s="3" customFormat="1" ht="30" customHeight="1">
      <c r="A31" s="145">
        <v>14024</v>
      </c>
      <c r="B31" s="151" t="s">
        <v>205</v>
      </c>
      <c r="C31" s="131">
        <v>4040921</v>
      </c>
      <c r="D31" s="78">
        <v>16982021</v>
      </c>
      <c r="E31" s="78">
        <v>59512439</v>
      </c>
      <c r="F31" s="129">
        <v>80535381</v>
      </c>
      <c r="G31" s="130">
        <v>18560</v>
      </c>
      <c r="H31" s="78">
        <v>259287</v>
      </c>
      <c r="I31" s="107">
        <v>277847</v>
      </c>
      <c r="J31" s="144">
        <v>80257534</v>
      </c>
      <c r="K31" s="131">
        <v>242</v>
      </c>
      <c r="L31" s="78">
        <v>217</v>
      </c>
      <c r="M31" s="78">
        <v>151315</v>
      </c>
      <c r="N31" s="129">
        <v>4902</v>
      </c>
      <c r="O31" s="131">
        <f t="shared" si="0"/>
        <v>331642.70247933886</v>
      </c>
      <c r="P31" s="78">
        <f t="shared" si="1"/>
        <v>369850.38709677418</v>
      </c>
      <c r="Q31" s="78">
        <f t="shared" si="2"/>
        <v>530.40038330634763</v>
      </c>
      <c r="R31" s="129">
        <f t="shared" si="3"/>
        <v>16372.405956752345</v>
      </c>
    </row>
    <row r="32" spans="1:18" s="3" customFormat="1" ht="30" customHeight="1">
      <c r="A32" s="145">
        <v>14025</v>
      </c>
      <c r="B32" s="151" t="s">
        <v>206</v>
      </c>
      <c r="C32" s="131">
        <v>4040921</v>
      </c>
      <c r="D32" s="78">
        <v>13352615</v>
      </c>
      <c r="E32" s="78">
        <v>38109335</v>
      </c>
      <c r="F32" s="129">
        <v>55502871</v>
      </c>
      <c r="G32" s="130">
        <v>19040</v>
      </c>
      <c r="H32" s="78">
        <v>431376</v>
      </c>
      <c r="I32" s="107">
        <v>450416</v>
      </c>
      <c r="J32" s="144">
        <v>55052455</v>
      </c>
      <c r="K32" s="131">
        <v>242</v>
      </c>
      <c r="L32" s="78">
        <v>144</v>
      </c>
      <c r="M32" s="78">
        <v>151315</v>
      </c>
      <c r="N32" s="129">
        <v>6013</v>
      </c>
      <c r="O32" s="131">
        <f t="shared" si="0"/>
        <v>227489.48347107437</v>
      </c>
      <c r="P32" s="78">
        <f t="shared" si="1"/>
        <v>382308.71527777775</v>
      </c>
      <c r="Q32" s="78">
        <f t="shared" si="2"/>
        <v>363.82681822687772</v>
      </c>
      <c r="R32" s="129">
        <f t="shared" si="3"/>
        <v>9155.5720937967744</v>
      </c>
    </row>
    <row r="33" spans="1:18" s="3" customFormat="1" ht="30" customHeight="1">
      <c r="A33" s="145">
        <v>15001</v>
      </c>
      <c r="B33" s="151" t="s">
        <v>207</v>
      </c>
      <c r="C33" s="131">
        <v>8592571</v>
      </c>
      <c r="D33" s="78">
        <v>35889912</v>
      </c>
      <c r="E33" s="78">
        <v>93484607</v>
      </c>
      <c r="F33" s="129">
        <v>137967090</v>
      </c>
      <c r="G33" s="130">
        <v>223610</v>
      </c>
      <c r="H33" s="78">
        <v>503381</v>
      </c>
      <c r="I33" s="107">
        <v>726991</v>
      </c>
      <c r="J33" s="144">
        <v>137240099</v>
      </c>
      <c r="K33" s="131">
        <v>242</v>
      </c>
      <c r="L33" s="78">
        <v>510</v>
      </c>
      <c r="M33" s="78">
        <v>151315</v>
      </c>
      <c r="N33" s="129">
        <v>14911</v>
      </c>
      <c r="O33" s="131">
        <f t="shared" si="0"/>
        <v>567107.84710743802</v>
      </c>
      <c r="P33" s="78">
        <f t="shared" si="1"/>
        <v>269098.23333333334</v>
      </c>
      <c r="Q33" s="78">
        <f t="shared" si="2"/>
        <v>906.98277764927468</v>
      </c>
      <c r="R33" s="129">
        <f t="shared" si="3"/>
        <v>9203.9500368855206</v>
      </c>
    </row>
    <row r="34" spans="1:18" s="3" customFormat="1" ht="30" customHeight="1">
      <c r="A34" s="145">
        <v>15002</v>
      </c>
      <c r="B34" s="151" t="s">
        <v>208</v>
      </c>
      <c r="C34" s="131">
        <v>8592571</v>
      </c>
      <c r="D34" s="78">
        <v>18014602</v>
      </c>
      <c r="E34" s="78">
        <v>106821883</v>
      </c>
      <c r="F34" s="129">
        <v>133429056</v>
      </c>
      <c r="G34" s="130">
        <v>144550</v>
      </c>
      <c r="H34" s="78">
        <v>668942</v>
      </c>
      <c r="I34" s="107">
        <v>813492</v>
      </c>
      <c r="J34" s="144">
        <v>132615564</v>
      </c>
      <c r="K34" s="131">
        <v>242</v>
      </c>
      <c r="L34" s="78">
        <v>294</v>
      </c>
      <c r="M34" s="78">
        <v>151315</v>
      </c>
      <c r="N34" s="129">
        <v>8031</v>
      </c>
      <c r="O34" s="131">
        <f t="shared" si="0"/>
        <v>547998.19834710739</v>
      </c>
      <c r="P34" s="78">
        <f t="shared" si="1"/>
        <v>451073.3469387755</v>
      </c>
      <c r="Q34" s="78">
        <f t="shared" si="2"/>
        <v>876.42047384595048</v>
      </c>
      <c r="R34" s="129">
        <f t="shared" si="3"/>
        <v>16512.957788569292</v>
      </c>
    </row>
    <row r="35" spans="1:18" s="3" customFormat="1" ht="30" customHeight="1">
      <c r="A35" s="145">
        <v>15003</v>
      </c>
      <c r="B35" s="151" t="s">
        <v>209</v>
      </c>
      <c r="C35" s="131">
        <v>8592571</v>
      </c>
      <c r="D35" s="78">
        <v>22358321</v>
      </c>
      <c r="E35" s="78">
        <v>118310502</v>
      </c>
      <c r="F35" s="129">
        <v>149261394</v>
      </c>
      <c r="G35" s="130">
        <v>147170</v>
      </c>
      <c r="H35" s="78">
        <v>118950</v>
      </c>
      <c r="I35" s="107">
        <v>266120</v>
      </c>
      <c r="J35" s="144">
        <v>148995274</v>
      </c>
      <c r="K35" s="131">
        <v>242</v>
      </c>
      <c r="L35" s="78">
        <v>363</v>
      </c>
      <c r="M35" s="78">
        <v>151315</v>
      </c>
      <c r="N35" s="129">
        <v>10009</v>
      </c>
      <c r="O35" s="131">
        <f t="shared" ref="O35:O66" si="4">J35/K35</f>
        <v>615682.95041322312</v>
      </c>
      <c r="P35" s="78">
        <f t="shared" ref="P35:P66" si="5">J35/L35</f>
        <v>410455.30027548212</v>
      </c>
      <c r="Q35" s="78">
        <f t="shared" ref="Q35:Q66" si="6">J35/M35</f>
        <v>984.66955688464463</v>
      </c>
      <c r="R35" s="129">
        <f t="shared" ref="R35:R66" si="7">J35/N35</f>
        <v>14886.129883105204</v>
      </c>
    </row>
    <row r="36" spans="1:18" s="3" customFormat="1" ht="30" customHeight="1">
      <c r="A36" s="145">
        <v>15004</v>
      </c>
      <c r="B36" s="151" t="s">
        <v>210</v>
      </c>
      <c r="C36" s="131">
        <v>8592571</v>
      </c>
      <c r="D36" s="78">
        <v>23740200</v>
      </c>
      <c r="E36" s="78">
        <v>60061121</v>
      </c>
      <c r="F36" s="129">
        <v>92393892</v>
      </c>
      <c r="G36" s="130">
        <v>181540</v>
      </c>
      <c r="H36" s="78">
        <v>310186</v>
      </c>
      <c r="I36" s="107">
        <v>491726</v>
      </c>
      <c r="J36" s="144">
        <v>91902166</v>
      </c>
      <c r="K36" s="131">
        <v>242</v>
      </c>
      <c r="L36" s="78">
        <v>534</v>
      </c>
      <c r="M36" s="78">
        <v>151315</v>
      </c>
      <c r="N36" s="129">
        <v>11381</v>
      </c>
      <c r="O36" s="131">
        <f t="shared" si="4"/>
        <v>379761.01652892563</v>
      </c>
      <c r="P36" s="78">
        <f t="shared" si="5"/>
        <v>172101.43445692884</v>
      </c>
      <c r="Q36" s="78">
        <f t="shared" si="6"/>
        <v>607.35661368668013</v>
      </c>
      <c r="R36" s="129">
        <f t="shared" si="7"/>
        <v>8075.051928653018</v>
      </c>
    </row>
    <row r="37" spans="1:18" s="3" customFormat="1" ht="30" customHeight="1">
      <c r="A37" s="145">
        <v>15005</v>
      </c>
      <c r="B37" s="151" t="s">
        <v>211</v>
      </c>
      <c r="C37" s="131">
        <v>8592571</v>
      </c>
      <c r="D37" s="78">
        <v>18235951</v>
      </c>
      <c r="E37" s="78">
        <v>12681626</v>
      </c>
      <c r="F37" s="129">
        <v>39510148</v>
      </c>
      <c r="G37" s="130">
        <v>101670</v>
      </c>
      <c r="H37" s="78">
        <v>548782</v>
      </c>
      <c r="I37" s="107">
        <v>650452</v>
      </c>
      <c r="J37" s="144">
        <v>38859696</v>
      </c>
      <c r="K37" s="131">
        <v>242</v>
      </c>
      <c r="L37" s="78">
        <v>468</v>
      </c>
      <c r="M37" s="78">
        <v>151315</v>
      </c>
      <c r="N37" s="129">
        <v>7901</v>
      </c>
      <c r="O37" s="131">
        <f t="shared" si="4"/>
        <v>160577.25619834711</v>
      </c>
      <c r="P37" s="78">
        <f t="shared" si="5"/>
        <v>83033.538461538468</v>
      </c>
      <c r="Q37" s="78">
        <f t="shared" si="6"/>
        <v>256.81324389518556</v>
      </c>
      <c r="R37" s="129">
        <f t="shared" si="7"/>
        <v>4918.3262878116693</v>
      </c>
    </row>
    <row r="38" spans="1:18" s="3" customFormat="1" ht="30" customHeight="1">
      <c r="A38" s="145">
        <v>15006</v>
      </c>
      <c r="B38" s="151" t="s">
        <v>212</v>
      </c>
      <c r="C38" s="131">
        <v>8592571</v>
      </c>
      <c r="D38" s="78">
        <v>26146616</v>
      </c>
      <c r="E38" s="78">
        <v>103964035</v>
      </c>
      <c r="F38" s="129">
        <v>138703222</v>
      </c>
      <c r="G38" s="130">
        <v>138850</v>
      </c>
      <c r="H38" s="78">
        <v>563492</v>
      </c>
      <c r="I38" s="107">
        <v>702342</v>
      </c>
      <c r="J38" s="144">
        <v>138000880</v>
      </c>
      <c r="K38" s="131">
        <v>242</v>
      </c>
      <c r="L38" s="78">
        <v>526</v>
      </c>
      <c r="M38" s="78">
        <v>151315</v>
      </c>
      <c r="N38" s="129">
        <v>12557</v>
      </c>
      <c r="O38" s="131">
        <f t="shared" si="4"/>
        <v>570251.57024793385</v>
      </c>
      <c r="P38" s="78">
        <f t="shared" si="5"/>
        <v>262359.08745247149</v>
      </c>
      <c r="Q38" s="78">
        <f t="shared" si="6"/>
        <v>912.01057396821204</v>
      </c>
      <c r="R38" s="129">
        <f t="shared" si="7"/>
        <v>10989.956199729235</v>
      </c>
    </row>
    <row r="39" spans="1:18" s="3" customFormat="1" ht="30" customHeight="1">
      <c r="A39" s="145">
        <v>15007</v>
      </c>
      <c r="B39" s="151" t="s">
        <v>213</v>
      </c>
      <c r="C39" s="131">
        <v>8592571</v>
      </c>
      <c r="D39" s="78">
        <v>20084676</v>
      </c>
      <c r="E39" s="78">
        <v>40236189</v>
      </c>
      <c r="F39" s="129">
        <v>68913436</v>
      </c>
      <c r="G39" s="130">
        <v>97150</v>
      </c>
      <c r="H39" s="78">
        <v>638198</v>
      </c>
      <c r="I39" s="107">
        <v>735348</v>
      </c>
      <c r="J39" s="144">
        <v>68178088</v>
      </c>
      <c r="K39" s="131">
        <v>242</v>
      </c>
      <c r="L39" s="78">
        <v>442</v>
      </c>
      <c r="M39" s="78">
        <v>151315</v>
      </c>
      <c r="N39" s="129">
        <v>9610</v>
      </c>
      <c r="O39" s="131">
        <f t="shared" si="4"/>
        <v>281727.63636363635</v>
      </c>
      <c r="P39" s="78">
        <f t="shared" si="5"/>
        <v>154249.06787330317</v>
      </c>
      <c r="Q39" s="78">
        <f t="shared" si="6"/>
        <v>450.5705845421802</v>
      </c>
      <c r="R39" s="129">
        <f t="shared" si="7"/>
        <v>7094.4940686784603</v>
      </c>
    </row>
    <row r="40" spans="1:18" s="3" customFormat="1" ht="30" customHeight="1">
      <c r="A40" s="145">
        <v>15008</v>
      </c>
      <c r="B40" s="151" t="s">
        <v>214</v>
      </c>
      <c r="C40" s="131">
        <v>8592571</v>
      </c>
      <c r="D40" s="78">
        <v>15276681</v>
      </c>
      <c r="E40" s="78">
        <v>50423755</v>
      </c>
      <c r="F40" s="129">
        <v>74293007</v>
      </c>
      <c r="G40" s="130">
        <v>70180</v>
      </c>
      <c r="H40" s="78">
        <v>606111</v>
      </c>
      <c r="I40" s="107">
        <v>676291</v>
      </c>
      <c r="J40" s="144">
        <v>73616716</v>
      </c>
      <c r="K40" s="131">
        <v>242</v>
      </c>
      <c r="L40" s="78">
        <v>214</v>
      </c>
      <c r="M40" s="78">
        <v>151315</v>
      </c>
      <c r="N40" s="129">
        <v>7867</v>
      </c>
      <c r="O40" s="131">
        <f t="shared" si="4"/>
        <v>304201.30578512396</v>
      </c>
      <c r="P40" s="78">
        <f t="shared" si="5"/>
        <v>344003.34579439252</v>
      </c>
      <c r="Q40" s="78">
        <f t="shared" si="6"/>
        <v>486.51300928526581</v>
      </c>
      <c r="R40" s="129">
        <f t="shared" si="7"/>
        <v>9357.6606076013722</v>
      </c>
    </row>
    <row r="41" spans="1:18" s="3" customFormat="1" ht="30" customHeight="1">
      <c r="A41" s="145">
        <v>15009</v>
      </c>
      <c r="B41" s="151" t="s">
        <v>215</v>
      </c>
      <c r="C41" s="131">
        <v>8592571</v>
      </c>
      <c r="D41" s="78">
        <v>17657474</v>
      </c>
      <c r="E41" s="78">
        <v>45559694</v>
      </c>
      <c r="F41" s="129">
        <v>71809739</v>
      </c>
      <c r="G41" s="130">
        <v>62700</v>
      </c>
      <c r="H41" s="78">
        <v>607338</v>
      </c>
      <c r="I41" s="107">
        <v>670038</v>
      </c>
      <c r="J41" s="144">
        <v>71139701</v>
      </c>
      <c r="K41" s="131">
        <v>242</v>
      </c>
      <c r="L41" s="78">
        <v>253</v>
      </c>
      <c r="M41" s="78">
        <v>151315</v>
      </c>
      <c r="N41" s="129">
        <v>7597</v>
      </c>
      <c r="O41" s="131">
        <f t="shared" si="4"/>
        <v>293965.70661157026</v>
      </c>
      <c r="P41" s="78">
        <f t="shared" si="5"/>
        <v>281184.58893280633</v>
      </c>
      <c r="Q41" s="78">
        <f t="shared" si="6"/>
        <v>470.14308561609886</v>
      </c>
      <c r="R41" s="129">
        <f t="shared" si="7"/>
        <v>9364.1833618533637</v>
      </c>
    </row>
    <row r="42" spans="1:18" s="3" customFormat="1" ht="30" customHeight="1">
      <c r="A42" s="145">
        <v>15010</v>
      </c>
      <c r="B42" s="151" t="s">
        <v>216</v>
      </c>
      <c r="C42" s="131">
        <v>8592571</v>
      </c>
      <c r="D42" s="78">
        <v>21038938</v>
      </c>
      <c r="E42" s="78">
        <v>44342766</v>
      </c>
      <c r="F42" s="129">
        <v>73974275</v>
      </c>
      <c r="G42" s="130">
        <v>143260</v>
      </c>
      <c r="H42" s="78">
        <v>198953</v>
      </c>
      <c r="I42" s="107">
        <v>342213</v>
      </c>
      <c r="J42" s="144">
        <v>73632062</v>
      </c>
      <c r="K42" s="131">
        <v>242</v>
      </c>
      <c r="L42" s="78">
        <v>235</v>
      </c>
      <c r="M42" s="78">
        <v>151315</v>
      </c>
      <c r="N42" s="129">
        <v>9385</v>
      </c>
      <c r="O42" s="131">
        <f t="shared" si="4"/>
        <v>304264.71900826448</v>
      </c>
      <c r="P42" s="78">
        <f t="shared" si="5"/>
        <v>313327.9234042553</v>
      </c>
      <c r="Q42" s="78">
        <f t="shared" si="6"/>
        <v>486.61442685787927</v>
      </c>
      <c r="R42" s="129">
        <f t="shared" si="7"/>
        <v>7845.7178476291956</v>
      </c>
    </row>
    <row r="43" spans="1:18" s="3" customFormat="1" ht="30" customHeight="1">
      <c r="A43" s="145">
        <v>15011</v>
      </c>
      <c r="B43" s="151" t="s">
        <v>217</v>
      </c>
      <c r="C43" s="131">
        <v>8592571</v>
      </c>
      <c r="D43" s="78">
        <v>9371070</v>
      </c>
      <c r="E43" s="78">
        <v>9423651</v>
      </c>
      <c r="F43" s="129">
        <v>27387292</v>
      </c>
      <c r="G43" s="130">
        <v>9715</v>
      </c>
      <c r="H43" s="78">
        <v>148058</v>
      </c>
      <c r="I43" s="107">
        <v>157773</v>
      </c>
      <c r="J43" s="144">
        <v>27229519</v>
      </c>
      <c r="K43" s="131">
        <v>242</v>
      </c>
      <c r="L43" s="78">
        <v>23</v>
      </c>
      <c r="M43" s="78">
        <v>151315</v>
      </c>
      <c r="N43" s="129">
        <v>2786</v>
      </c>
      <c r="O43" s="131">
        <f t="shared" si="4"/>
        <v>112518.67355371901</v>
      </c>
      <c r="P43" s="78">
        <f t="shared" si="5"/>
        <v>1183892.1304347827</v>
      </c>
      <c r="Q43" s="78">
        <f t="shared" si="6"/>
        <v>179.95254270891849</v>
      </c>
      <c r="R43" s="129">
        <f t="shared" si="7"/>
        <v>9773.6966977745869</v>
      </c>
    </row>
    <row r="44" spans="1:18" s="3" customFormat="1" ht="30" customHeight="1">
      <c r="A44" s="145">
        <v>17001</v>
      </c>
      <c r="B44" s="151" t="s">
        <v>156</v>
      </c>
      <c r="C44" s="131">
        <v>7574651</v>
      </c>
      <c r="D44" s="78">
        <v>6945100</v>
      </c>
      <c r="E44" s="78">
        <v>4468327</v>
      </c>
      <c r="F44" s="129">
        <v>18988078</v>
      </c>
      <c r="G44" s="130">
        <v>0</v>
      </c>
      <c r="H44" s="78">
        <v>0</v>
      </c>
      <c r="I44" s="107">
        <v>0</v>
      </c>
      <c r="J44" s="144">
        <v>18988078</v>
      </c>
      <c r="K44" s="131">
        <v>297</v>
      </c>
      <c r="L44" s="78">
        <v>92</v>
      </c>
      <c r="M44" s="78">
        <v>151315</v>
      </c>
      <c r="N44" s="129">
        <v>1338</v>
      </c>
      <c r="O44" s="131">
        <f t="shared" si="4"/>
        <v>63932.922558922561</v>
      </c>
      <c r="P44" s="78">
        <f t="shared" si="5"/>
        <v>206392.15217391305</v>
      </c>
      <c r="Q44" s="78">
        <f t="shared" si="6"/>
        <v>125.48708323695602</v>
      </c>
      <c r="R44" s="129">
        <f t="shared" si="7"/>
        <v>14191.388639760837</v>
      </c>
    </row>
    <row r="45" spans="1:18" s="3" customFormat="1" ht="30" customHeight="1">
      <c r="A45" s="145">
        <v>17002</v>
      </c>
      <c r="B45" s="151" t="s">
        <v>154</v>
      </c>
      <c r="C45" s="131">
        <v>7574650.8099999996</v>
      </c>
      <c r="D45" s="78">
        <v>4614089</v>
      </c>
      <c r="E45" s="78">
        <v>5262300</v>
      </c>
      <c r="F45" s="129">
        <v>17451039.809999999</v>
      </c>
      <c r="G45" s="130">
        <v>0</v>
      </c>
      <c r="H45" s="78">
        <v>0</v>
      </c>
      <c r="I45" s="107">
        <v>0</v>
      </c>
      <c r="J45" s="144">
        <v>17451039.809999999</v>
      </c>
      <c r="K45" s="131">
        <v>297</v>
      </c>
      <c r="L45" s="78">
        <v>59</v>
      </c>
      <c r="M45" s="78">
        <v>151315</v>
      </c>
      <c r="N45" s="129">
        <v>660</v>
      </c>
      <c r="O45" s="131">
        <f t="shared" si="4"/>
        <v>58757.709797979791</v>
      </c>
      <c r="P45" s="78">
        <f t="shared" si="5"/>
        <v>295780.33576271182</v>
      </c>
      <c r="Q45" s="78">
        <f t="shared" si="6"/>
        <v>115.32921263589201</v>
      </c>
      <c r="R45" s="129">
        <f t="shared" si="7"/>
        <v>26440.969409090907</v>
      </c>
    </row>
    <row r="46" spans="1:18" s="3" customFormat="1" ht="30" customHeight="1">
      <c r="A46" s="145">
        <v>17003</v>
      </c>
      <c r="B46" s="151" t="s">
        <v>151</v>
      </c>
      <c r="C46" s="131">
        <v>7574650.8099999996</v>
      </c>
      <c r="D46" s="78">
        <v>4065744</v>
      </c>
      <c r="E46" s="78">
        <v>234115</v>
      </c>
      <c r="F46" s="129">
        <v>11874509.809999999</v>
      </c>
      <c r="G46" s="130">
        <v>0</v>
      </c>
      <c r="H46" s="78">
        <v>0</v>
      </c>
      <c r="I46" s="107">
        <v>0</v>
      </c>
      <c r="J46" s="144">
        <v>11874509.809999999</v>
      </c>
      <c r="K46" s="131">
        <v>297</v>
      </c>
      <c r="L46" s="78">
        <v>49</v>
      </c>
      <c r="M46" s="78">
        <v>151315</v>
      </c>
      <c r="N46" s="129">
        <v>713</v>
      </c>
      <c r="O46" s="131">
        <f t="shared" si="4"/>
        <v>39981.51451178451</v>
      </c>
      <c r="P46" s="78">
        <f t="shared" si="5"/>
        <v>242336.93489795915</v>
      </c>
      <c r="Q46" s="78">
        <f t="shared" si="6"/>
        <v>78.475430790073673</v>
      </c>
      <c r="R46" s="129">
        <f t="shared" si="7"/>
        <v>16654.291458625525</v>
      </c>
    </row>
    <row r="47" spans="1:18" s="3" customFormat="1" ht="30" customHeight="1">
      <c r="A47" s="145">
        <v>17004</v>
      </c>
      <c r="B47" s="151" t="s">
        <v>149</v>
      </c>
      <c r="C47" s="131">
        <v>7574650.8099999996</v>
      </c>
      <c r="D47" s="78">
        <v>3853163</v>
      </c>
      <c r="E47" s="78">
        <v>6023436</v>
      </c>
      <c r="F47" s="129">
        <v>17451249.809999999</v>
      </c>
      <c r="G47" s="130">
        <v>0</v>
      </c>
      <c r="H47" s="78">
        <v>0</v>
      </c>
      <c r="I47" s="107">
        <v>0</v>
      </c>
      <c r="J47" s="144">
        <v>17451249.809999999</v>
      </c>
      <c r="K47" s="131">
        <v>297</v>
      </c>
      <c r="L47" s="78">
        <v>53</v>
      </c>
      <c r="M47" s="78">
        <v>151315</v>
      </c>
      <c r="N47" s="129">
        <v>646</v>
      </c>
      <c r="O47" s="131">
        <f t="shared" si="4"/>
        <v>58758.416868686865</v>
      </c>
      <c r="P47" s="78">
        <f t="shared" si="5"/>
        <v>329268.86433962261</v>
      </c>
      <c r="Q47" s="78">
        <f t="shared" si="6"/>
        <v>115.33060046921983</v>
      </c>
      <c r="R47" s="129">
        <f t="shared" si="7"/>
        <v>27014.318591331266</v>
      </c>
    </row>
    <row r="48" spans="1:18" s="3" customFormat="1" ht="30" customHeight="1">
      <c r="A48" s="145">
        <v>17005</v>
      </c>
      <c r="B48" s="151" t="s">
        <v>146</v>
      </c>
      <c r="C48" s="131">
        <v>7574650.8099999996</v>
      </c>
      <c r="D48" s="78">
        <v>7979999</v>
      </c>
      <c r="E48" s="78">
        <v>24854234</v>
      </c>
      <c r="F48" s="129">
        <v>40408883.810000002</v>
      </c>
      <c r="G48" s="130">
        <v>0</v>
      </c>
      <c r="H48" s="78">
        <v>0</v>
      </c>
      <c r="I48" s="107">
        <v>0</v>
      </c>
      <c r="J48" s="144">
        <v>40408883.810000002</v>
      </c>
      <c r="K48" s="131">
        <v>297</v>
      </c>
      <c r="L48" s="78">
        <v>86</v>
      </c>
      <c r="M48" s="78">
        <v>151315</v>
      </c>
      <c r="N48" s="129" t="s">
        <v>512</v>
      </c>
      <c r="O48" s="131">
        <f t="shared" si="4"/>
        <v>136056.84784511785</v>
      </c>
      <c r="P48" s="78">
        <f t="shared" si="5"/>
        <v>469870.7419767442</v>
      </c>
      <c r="Q48" s="78">
        <f t="shared" si="6"/>
        <v>267.05140805604202</v>
      </c>
      <c r="R48" s="129" t="e">
        <f t="shared" si="7"/>
        <v>#VALUE!</v>
      </c>
    </row>
    <row r="49" spans="1:18" s="3" customFormat="1" ht="30" customHeight="1">
      <c r="A49" s="145">
        <v>17006</v>
      </c>
      <c r="B49" s="151" t="s">
        <v>143</v>
      </c>
      <c r="C49" s="131">
        <v>7574650.8099999996</v>
      </c>
      <c r="D49" s="78">
        <v>3857540</v>
      </c>
      <c r="E49" s="78">
        <v>730695</v>
      </c>
      <c r="F49" s="129">
        <v>12162885.809999999</v>
      </c>
      <c r="G49" s="130">
        <v>0</v>
      </c>
      <c r="H49" s="78">
        <v>0</v>
      </c>
      <c r="I49" s="107">
        <v>0</v>
      </c>
      <c r="J49" s="144">
        <v>12162885.809999999</v>
      </c>
      <c r="K49" s="131">
        <v>297</v>
      </c>
      <c r="L49" s="78">
        <v>51</v>
      </c>
      <c r="M49" s="78">
        <v>151315</v>
      </c>
      <c r="N49" s="129">
        <v>509</v>
      </c>
      <c r="O49" s="131">
        <f t="shared" si="4"/>
        <v>40952.477474747473</v>
      </c>
      <c r="P49" s="78">
        <f t="shared" si="5"/>
        <v>238487.95705882349</v>
      </c>
      <c r="Q49" s="78">
        <f t="shared" si="6"/>
        <v>80.381229950764947</v>
      </c>
      <c r="R49" s="129">
        <f t="shared" si="7"/>
        <v>23895.649921414537</v>
      </c>
    </row>
    <row r="50" spans="1:18" s="3" customFormat="1" ht="30" customHeight="1">
      <c r="A50" s="145">
        <v>17007</v>
      </c>
      <c r="B50" s="151" t="s">
        <v>140</v>
      </c>
      <c r="C50" s="131">
        <v>7574650.8099999996</v>
      </c>
      <c r="D50" s="78">
        <v>8732810</v>
      </c>
      <c r="E50" s="78">
        <v>36657341</v>
      </c>
      <c r="F50" s="129">
        <v>52964801.810000002</v>
      </c>
      <c r="G50" s="130">
        <v>0</v>
      </c>
      <c r="H50" s="78">
        <v>0</v>
      </c>
      <c r="I50" s="107">
        <v>0</v>
      </c>
      <c r="J50" s="144">
        <v>52964801.810000002</v>
      </c>
      <c r="K50" s="131">
        <v>297</v>
      </c>
      <c r="L50" s="78">
        <v>113</v>
      </c>
      <c r="M50" s="78">
        <v>151315</v>
      </c>
      <c r="N50" s="129">
        <v>649</v>
      </c>
      <c r="O50" s="131">
        <f t="shared" si="4"/>
        <v>178332.66602693603</v>
      </c>
      <c r="P50" s="78">
        <f t="shared" si="5"/>
        <v>468715.06026548677</v>
      </c>
      <c r="Q50" s="78">
        <f t="shared" si="6"/>
        <v>350.03008168390443</v>
      </c>
      <c r="R50" s="129">
        <f t="shared" si="7"/>
        <v>81609.864114021577</v>
      </c>
    </row>
    <row r="51" spans="1:18" s="3" customFormat="1" ht="30" customHeight="1">
      <c r="A51" s="145">
        <v>17008</v>
      </c>
      <c r="B51" s="151" t="s">
        <v>138</v>
      </c>
      <c r="C51" s="131">
        <v>7574650.8099999996</v>
      </c>
      <c r="D51" s="78">
        <v>9112734</v>
      </c>
      <c r="E51" s="78">
        <v>11934588</v>
      </c>
      <c r="F51" s="129">
        <v>28621972.809999999</v>
      </c>
      <c r="G51" s="130">
        <v>0</v>
      </c>
      <c r="H51" s="78">
        <v>0</v>
      </c>
      <c r="I51" s="107">
        <v>0</v>
      </c>
      <c r="J51" s="144">
        <v>28621972.809999999</v>
      </c>
      <c r="K51" s="131">
        <v>297</v>
      </c>
      <c r="L51" s="78">
        <v>109</v>
      </c>
      <c r="M51" s="78">
        <v>151315</v>
      </c>
      <c r="N51" s="129">
        <v>989</v>
      </c>
      <c r="O51" s="131">
        <f t="shared" si="4"/>
        <v>96370.278821548811</v>
      </c>
      <c r="P51" s="78">
        <f t="shared" si="5"/>
        <v>262586.90651376144</v>
      </c>
      <c r="Q51" s="78">
        <f t="shared" si="6"/>
        <v>189.15489416118692</v>
      </c>
      <c r="R51" s="129">
        <f t="shared" si="7"/>
        <v>28940.316289180988</v>
      </c>
    </row>
    <row r="52" spans="1:18" s="3" customFormat="1" ht="30" customHeight="1">
      <c r="A52" s="145">
        <v>17009</v>
      </c>
      <c r="B52" s="151" t="s">
        <v>136</v>
      </c>
      <c r="C52" s="131">
        <v>7574650.8099999996</v>
      </c>
      <c r="D52" s="78">
        <v>5169751</v>
      </c>
      <c r="E52" s="78">
        <v>1659726</v>
      </c>
      <c r="F52" s="129">
        <v>14404127.809999999</v>
      </c>
      <c r="G52" s="130">
        <v>0</v>
      </c>
      <c r="H52" s="78">
        <v>0</v>
      </c>
      <c r="I52" s="107">
        <v>0</v>
      </c>
      <c r="J52" s="144">
        <v>14404127.809999999</v>
      </c>
      <c r="K52" s="131">
        <v>297</v>
      </c>
      <c r="L52" s="78">
        <v>54</v>
      </c>
      <c r="M52" s="78">
        <v>151315</v>
      </c>
      <c r="N52" s="129">
        <v>803</v>
      </c>
      <c r="O52" s="131">
        <f t="shared" si="4"/>
        <v>48498.746835016827</v>
      </c>
      <c r="P52" s="78">
        <f t="shared" si="5"/>
        <v>266743.10759259254</v>
      </c>
      <c r="Q52" s="78">
        <f t="shared" si="6"/>
        <v>95.192993490400809</v>
      </c>
      <c r="R52" s="129">
        <f t="shared" si="7"/>
        <v>17937.892665006224</v>
      </c>
    </row>
    <row r="53" spans="1:18" s="3" customFormat="1" ht="30" customHeight="1">
      <c r="A53" s="145">
        <v>17010</v>
      </c>
      <c r="B53" s="151" t="s">
        <v>134</v>
      </c>
      <c r="C53" s="131">
        <v>7574650.8099999996</v>
      </c>
      <c r="D53" s="78">
        <v>5956216</v>
      </c>
      <c r="E53" s="78">
        <v>3838788</v>
      </c>
      <c r="F53" s="129">
        <v>17369654.809999999</v>
      </c>
      <c r="G53" s="130">
        <v>0</v>
      </c>
      <c r="H53" s="78">
        <v>0</v>
      </c>
      <c r="I53" s="107">
        <v>0</v>
      </c>
      <c r="J53" s="144">
        <v>17369654.809999999</v>
      </c>
      <c r="K53" s="131">
        <v>297</v>
      </c>
      <c r="L53" s="78">
        <v>105</v>
      </c>
      <c r="M53" s="78">
        <v>151315</v>
      </c>
      <c r="N53" s="129">
        <v>1159</v>
      </c>
      <c r="O53" s="131">
        <f t="shared" si="4"/>
        <v>58483.686228956227</v>
      </c>
      <c r="P53" s="78">
        <f t="shared" si="5"/>
        <v>165425.28390476189</v>
      </c>
      <c r="Q53" s="78">
        <f t="shared" si="6"/>
        <v>114.79136113405808</v>
      </c>
      <c r="R53" s="129">
        <f t="shared" si="7"/>
        <v>14986.759974115615</v>
      </c>
    </row>
    <row r="54" spans="1:18" s="3" customFormat="1" ht="30" customHeight="1">
      <c r="A54" s="145">
        <v>17011</v>
      </c>
      <c r="B54" s="151" t="s">
        <v>131</v>
      </c>
      <c r="C54" s="131">
        <v>7574650.8099999996</v>
      </c>
      <c r="D54" s="78">
        <v>6267173</v>
      </c>
      <c r="E54" s="78">
        <v>4573418</v>
      </c>
      <c r="F54" s="129">
        <v>18415241.809999999</v>
      </c>
      <c r="G54" s="130">
        <v>0</v>
      </c>
      <c r="H54" s="78">
        <v>0</v>
      </c>
      <c r="I54" s="107">
        <v>0</v>
      </c>
      <c r="J54" s="144">
        <v>18415241.809999999</v>
      </c>
      <c r="K54" s="131">
        <v>297</v>
      </c>
      <c r="L54" s="78">
        <v>99</v>
      </c>
      <c r="M54" s="78">
        <v>151315</v>
      </c>
      <c r="N54" s="129">
        <v>840</v>
      </c>
      <c r="O54" s="131">
        <f t="shared" si="4"/>
        <v>62004.181178451174</v>
      </c>
      <c r="P54" s="78">
        <f t="shared" si="5"/>
        <v>186012.54353535353</v>
      </c>
      <c r="Q54" s="78">
        <f t="shared" si="6"/>
        <v>121.70136344711362</v>
      </c>
      <c r="R54" s="129">
        <f t="shared" si="7"/>
        <v>21922.906916666667</v>
      </c>
    </row>
    <row r="55" spans="1:18" s="3" customFormat="1" ht="30" customHeight="1">
      <c r="A55" s="145">
        <v>17012</v>
      </c>
      <c r="B55" s="151" t="s">
        <v>129</v>
      </c>
      <c r="C55" s="131">
        <v>7574650.8099999996</v>
      </c>
      <c r="D55" s="78">
        <v>3981710</v>
      </c>
      <c r="E55" s="78">
        <v>272377</v>
      </c>
      <c r="F55" s="129">
        <v>11828737.809999999</v>
      </c>
      <c r="G55" s="130">
        <v>0</v>
      </c>
      <c r="H55" s="78">
        <v>0</v>
      </c>
      <c r="I55" s="107">
        <v>0</v>
      </c>
      <c r="J55" s="144">
        <v>11828737.809999999</v>
      </c>
      <c r="K55" s="131">
        <v>297</v>
      </c>
      <c r="L55" s="78">
        <v>62</v>
      </c>
      <c r="M55" s="78">
        <v>151315</v>
      </c>
      <c r="N55" s="129">
        <v>485</v>
      </c>
      <c r="O55" s="131">
        <f t="shared" si="4"/>
        <v>39827.400033670026</v>
      </c>
      <c r="P55" s="78">
        <f t="shared" si="5"/>
        <v>190786.0937096774</v>
      </c>
      <c r="Q55" s="78">
        <f t="shared" si="6"/>
        <v>78.172935994448665</v>
      </c>
      <c r="R55" s="129">
        <f t="shared" si="7"/>
        <v>24389.150123711337</v>
      </c>
    </row>
    <row r="56" spans="1:18" s="3" customFormat="1" ht="30" customHeight="1">
      <c r="A56" s="145">
        <v>17013</v>
      </c>
      <c r="B56" s="151" t="s">
        <v>126</v>
      </c>
      <c r="C56" s="131">
        <v>7574650.8099999996</v>
      </c>
      <c r="D56" s="78">
        <v>7329875</v>
      </c>
      <c r="E56" s="78">
        <v>6154540</v>
      </c>
      <c r="F56" s="129">
        <v>21059065.809999999</v>
      </c>
      <c r="G56" s="130">
        <v>0</v>
      </c>
      <c r="H56" s="78">
        <v>0</v>
      </c>
      <c r="I56" s="107">
        <v>0</v>
      </c>
      <c r="J56" s="144">
        <v>21059065.809999999</v>
      </c>
      <c r="K56" s="131">
        <v>297</v>
      </c>
      <c r="L56" s="78">
        <v>102</v>
      </c>
      <c r="M56" s="78">
        <v>151315</v>
      </c>
      <c r="N56" s="129">
        <v>943</v>
      </c>
      <c r="O56" s="131">
        <f t="shared" si="4"/>
        <v>70905.945488215482</v>
      </c>
      <c r="P56" s="78">
        <f t="shared" si="5"/>
        <v>206461.42950980391</v>
      </c>
      <c r="Q56" s="78">
        <f t="shared" si="6"/>
        <v>139.17368278095364</v>
      </c>
      <c r="R56" s="129">
        <f t="shared" si="7"/>
        <v>22331.989194061505</v>
      </c>
    </row>
    <row r="57" spans="1:18" s="3" customFormat="1" ht="30" customHeight="1">
      <c r="A57" s="145">
        <v>17014</v>
      </c>
      <c r="B57" s="151" t="s">
        <v>125</v>
      </c>
      <c r="C57" s="131">
        <v>7574650.8099999996</v>
      </c>
      <c r="D57" s="78">
        <v>6972052</v>
      </c>
      <c r="E57" s="78">
        <v>15338775</v>
      </c>
      <c r="F57" s="129">
        <v>29885477.809999999</v>
      </c>
      <c r="G57" s="130">
        <v>0</v>
      </c>
      <c r="H57" s="78">
        <v>0</v>
      </c>
      <c r="I57" s="107">
        <v>0</v>
      </c>
      <c r="J57" s="144">
        <v>29885477.809999999</v>
      </c>
      <c r="K57" s="131">
        <v>297</v>
      </c>
      <c r="L57" s="78">
        <v>112</v>
      </c>
      <c r="M57" s="78">
        <v>151315</v>
      </c>
      <c r="N57" s="129">
        <v>986</v>
      </c>
      <c r="O57" s="131">
        <f t="shared" si="4"/>
        <v>100624.5044107744</v>
      </c>
      <c r="P57" s="78">
        <f t="shared" si="5"/>
        <v>266834.62330357142</v>
      </c>
      <c r="Q57" s="78">
        <f t="shared" si="6"/>
        <v>197.50505772725771</v>
      </c>
      <c r="R57" s="129">
        <f t="shared" si="7"/>
        <v>30309.815223123729</v>
      </c>
    </row>
    <row r="58" spans="1:18" s="3" customFormat="1" ht="30" customHeight="1">
      <c r="A58" s="145">
        <v>17015</v>
      </c>
      <c r="B58" s="151" t="s">
        <v>123</v>
      </c>
      <c r="C58" s="131">
        <v>7574650.8099999996</v>
      </c>
      <c r="D58" s="78">
        <v>6514998</v>
      </c>
      <c r="E58" s="78">
        <v>554527</v>
      </c>
      <c r="F58" s="129">
        <v>14644175.809999999</v>
      </c>
      <c r="G58" s="130">
        <v>0</v>
      </c>
      <c r="H58" s="78">
        <v>0</v>
      </c>
      <c r="I58" s="107">
        <v>0</v>
      </c>
      <c r="J58" s="144">
        <v>14644175.809999999</v>
      </c>
      <c r="K58" s="131">
        <v>297</v>
      </c>
      <c r="L58" s="78">
        <v>99</v>
      </c>
      <c r="M58" s="78">
        <v>151315</v>
      </c>
      <c r="N58" s="129">
        <v>864</v>
      </c>
      <c r="O58" s="131">
        <f t="shared" si="4"/>
        <v>49306.989259259251</v>
      </c>
      <c r="P58" s="78">
        <f t="shared" si="5"/>
        <v>147920.96777777775</v>
      </c>
      <c r="Q58" s="78">
        <f t="shared" si="6"/>
        <v>96.779405941248385</v>
      </c>
      <c r="R58" s="129">
        <f t="shared" si="7"/>
        <v>16949.277557870369</v>
      </c>
    </row>
    <row r="59" spans="1:18" s="3" customFormat="1" ht="30" customHeight="1">
      <c r="A59" s="145">
        <v>17016</v>
      </c>
      <c r="B59" s="151" t="s">
        <v>121</v>
      </c>
      <c r="C59" s="131">
        <v>7574650.8099999996</v>
      </c>
      <c r="D59" s="78">
        <v>4156180</v>
      </c>
      <c r="E59" s="78">
        <v>302912</v>
      </c>
      <c r="F59" s="129">
        <v>12033742.809999999</v>
      </c>
      <c r="G59" s="130">
        <v>0</v>
      </c>
      <c r="H59" s="78">
        <v>0</v>
      </c>
      <c r="I59" s="107">
        <v>0</v>
      </c>
      <c r="J59" s="144">
        <v>12033742.809999999</v>
      </c>
      <c r="K59" s="131">
        <v>297</v>
      </c>
      <c r="L59" s="78">
        <v>65</v>
      </c>
      <c r="M59" s="78">
        <v>151315</v>
      </c>
      <c r="N59" s="129">
        <v>484</v>
      </c>
      <c r="O59" s="131">
        <f t="shared" si="4"/>
        <v>40517.652558922557</v>
      </c>
      <c r="P59" s="78">
        <f t="shared" si="5"/>
        <v>185134.50476923076</v>
      </c>
      <c r="Q59" s="78">
        <f t="shared" si="6"/>
        <v>79.527758715262848</v>
      </c>
      <c r="R59" s="129">
        <f t="shared" si="7"/>
        <v>24863.104979338841</v>
      </c>
    </row>
    <row r="60" spans="1:18" s="3" customFormat="1" ht="30" customHeight="1">
      <c r="A60" s="145">
        <v>17017</v>
      </c>
      <c r="B60" s="151" t="s">
        <v>119</v>
      </c>
      <c r="C60" s="131">
        <v>7574650.8099999996</v>
      </c>
      <c r="D60" s="78">
        <v>5641671</v>
      </c>
      <c r="E60" s="78">
        <v>589067</v>
      </c>
      <c r="F60" s="129">
        <v>13805388.809999999</v>
      </c>
      <c r="G60" s="130">
        <v>0</v>
      </c>
      <c r="H60" s="78">
        <v>0</v>
      </c>
      <c r="I60" s="107">
        <v>0</v>
      </c>
      <c r="J60" s="144">
        <v>13805388.809999999</v>
      </c>
      <c r="K60" s="131">
        <v>297</v>
      </c>
      <c r="L60" s="78">
        <v>84</v>
      </c>
      <c r="M60" s="78">
        <v>151315</v>
      </c>
      <c r="N60" s="129">
        <v>602</v>
      </c>
      <c r="O60" s="131">
        <f t="shared" si="4"/>
        <v>46482.790606060604</v>
      </c>
      <c r="P60" s="78">
        <f t="shared" si="5"/>
        <v>164349.86678571426</v>
      </c>
      <c r="Q60" s="78">
        <f t="shared" si="6"/>
        <v>91.236089019594871</v>
      </c>
      <c r="R60" s="129">
        <f t="shared" si="7"/>
        <v>22932.539551495014</v>
      </c>
    </row>
    <row r="61" spans="1:18" s="3" customFormat="1" ht="30" customHeight="1">
      <c r="A61" s="145">
        <v>17018</v>
      </c>
      <c r="B61" s="151" t="s">
        <v>116</v>
      </c>
      <c r="C61" s="131">
        <v>7574650.8099999996</v>
      </c>
      <c r="D61" s="78">
        <v>5428897</v>
      </c>
      <c r="E61" s="78">
        <v>6608151</v>
      </c>
      <c r="F61" s="129">
        <v>19611698.809999999</v>
      </c>
      <c r="G61" s="130">
        <v>0</v>
      </c>
      <c r="H61" s="78">
        <v>0</v>
      </c>
      <c r="I61" s="107">
        <v>0</v>
      </c>
      <c r="J61" s="144">
        <v>19611698.809999999</v>
      </c>
      <c r="K61" s="131">
        <v>297</v>
      </c>
      <c r="L61" s="78">
        <v>52</v>
      </c>
      <c r="M61" s="78">
        <v>151315</v>
      </c>
      <c r="N61" s="129">
        <v>784</v>
      </c>
      <c r="O61" s="131">
        <f t="shared" si="4"/>
        <v>66032.655925925923</v>
      </c>
      <c r="P61" s="78">
        <f t="shared" si="5"/>
        <v>377148.05403846153</v>
      </c>
      <c r="Q61" s="78">
        <f t="shared" si="6"/>
        <v>129.6084248752602</v>
      </c>
      <c r="R61" s="129">
        <f t="shared" si="7"/>
        <v>25014.92195153061</v>
      </c>
    </row>
    <row r="62" spans="1:18" s="3" customFormat="1" ht="30" customHeight="1">
      <c r="A62" s="145">
        <v>17019</v>
      </c>
      <c r="B62" s="151" t="s">
        <v>114</v>
      </c>
      <c r="C62" s="131">
        <v>7574650.8099999996</v>
      </c>
      <c r="D62" s="78">
        <v>4068465</v>
      </c>
      <c r="E62" s="78">
        <v>119275</v>
      </c>
      <c r="F62" s="129">
        <v>11762390.809999999</v>
      </c>
      <c r="G62" s="130">
        <v>0</v>
      </c>
      <c r="H62" s="78">
        <v>0</v>
      </c>
      <c r="I62" s="107">
        <v>0</v>
      </c>
      <c r="J62" s="144">
        <v>11762390.809999999</v>
      </c>
      <c r="K62" s="131">
        <v>297</v>
      </c>
      <c r="L62" s="78">
        <v>39</v>
      </c>
      <c r="M62" s="78">
        <v>151315</v>
      </c>
      <c r="N62" s="129">
        <v>626</v>
      </c>
      <c r="O62" s="131">
        <f t="shared" si="4"/>
        <v>39604.009461279456</v>
      </c>
      <c r="P62" s="78">
        <f t="shared" si="5"/>
        <v>301599.76435897435</v>
      </c>
      <c r="Q62" s="78">
        <f t="shared" si="6"/>
        <v>77.734466576347344</v>
      </c>
      <c r="R62" s="129">
        <f t="shared" si="7"/>
        <v>18789.761677316292</v>
      </c>
    </row>
    <row r="63" spans="1:18" s="3" customFormat="1" ht="30" customHeight="1">
      <c r="A63" s="145">
        <v>17023</v>
      </c>
      <c r="B63" s="151" t="s">
        <v>109</v>
      </c>
      <c r="C63" s="131">
        <v>7574650.8099999996</v>
      </c>
      <c r="D63" s="78">
        <v>7682175</v>
      </c>
      <c r="E63" s="78">
        <v>36593032</v>
      </c>
      <c r="F63" s="129">
        <v>51849857.810000002</v>
      </c>
      <c r="G63" s="130">
        <v>0</v>
      </c>
      <c r="H63" s="78">
        <v>0</v>
      </c>
      <c r="I63" s="107">
        <v>0</v>
      </c>
      <c r="J63" s="144">
        <v>51849857.810000002</v>
      </c>
      <c r="K63" s="131">
        <v>297</v>
      </c>
      <c r="L63" s="78">
        <v>102</v>
      </c>
      <c r="M63" s="78">
        <v>151315</v>
      </c>
      <c r="N63" s="129">
        <v>1308</v>
      </c>
      <c r="O63" s="131">
        <f t="shared" si="4"/>
        <v>174578.64582491585</v>
      </c>
      <c r="P63" s="78">
        <f t="shared" si="5"/>
        <v>508331.93931372551</v>
      </c>
      <c r="Q63" s="78">
        <f t="shared" si="6"/>
        <v>342.66171767504875</v>
      </c>
      <c r="R63" s="129">
        <f t="shared" si="7"/>
        <v>39640.564074923546</v>
      </c>
    </row>
    <row r="64" spans="1:18" s="3" customFormat="1" ht="30" customHeight="1">
      <c r="A64" s="145">
        <v>17024</v>
      </c>
      <c r="B64" s="151" t="s">
        <v>111</v>
      </c>
      <c r="C64" s="131">
        <v>7574650.8099999996</v>
      </c>
      <c r="D64" s="78">
        <v>7750191</v>
      </c>
      <c r="E64" s="78">
        <v>11015865</v>
      </c>
      <c r="F64" s="129">
        <v>26340706.809999999</v>
      </c>
      <c r="G64" s="130">
        <v>0</v>
      </c>
      <c r="H64" s="78">
        <v>0</v>
      </c>
      <c r="I64" s="107">
        <v>0</v>
      </c>
      <c r="J64" s="144">
        <v>26340706.809999999</v>
      </c>
      <c r="K64" s="131">
        <v>297</v>
      </c>
      <c r="L64" s="78">
        <v>105</v>
      </c>
      <c r="M64" s="78">
        <v>151315</v>
      </c>
      <c r="N64" s="129">
        <v>1182</v>
      </c>
      <c r="O64" s="131">
        <f t="shared" si="4"/>
        <v>88689.248518518507</v>
      </c>
      <c r="P64" s="78">
        <f t="shared" si="5"/>
        <v>250863.87438095236</v>
      </c>
      <c r="Q64" s="78">
        <f t="shared" si="6"/>
        <v>174.07862280672768</v>
      </c>
      <c r="R64" s="129">
        <f t="shared" si="7"/>
        <v>22284.861937394246</v>
      </c>
    </row>
    <row r="65" spans="1:18" s="3" customFormat="1" ht="30" customHeight="1">
      <c r="A65" s="145">
        <v>17025</v>
      </c>
      <c r="B65" s="151" t="s">
        <v>107</v>
      </c>
      <c r="C65" s="131">
        <v>7574650.8099999996</v>
      </c>
      <c r="D65" s="78">
        <v>6204997</v>
      </c>
      <c r="E65" s="78">
        <v>9627602</v>
      </c>
      <c r="F65" s="129">
        <v>23407249.809999999</v>
      </c>
      <c r="G65" s="130">
        <v>0</v>
      </c>
      <c r="H65" s="78">
        <v>0</v>
      </c>
      <c r="I65" s="107">
        <v>0</v>
      </c>
      <c r="J65" s="144">
        <v>23407249.809999999</v>
      </c>
      <c r="K65" s="131">
        <v>297</v>
      </c>
      <c r="L65" s="78">
        <v>103</v>
      </c>
      <c r="M65" s="78">
        <v>151315</v>
      </c>
      <c r="N65" s="129">
        <v>1141</v>
      </c>
      <c r="O65" s="131">
        <f t="shared" si="4"/>
        <v>78812.288922558917</v>
      </c>
      <c r="P65" s="78">
        <f t="shared" si="5"/>
        <v>227254.85252427185</v>
      </c>
      <c r="Q65" s="78">
        <f t="shared" si="6"/>
        <v>154.69219713841986</v>
      </c>
      <c r="R65" s="129">
        <f t="shared" si="7"/>
        <v>20514.679938650304</v>
      </c>
    </row>
    <row r="66" spans="1:18" s="3" customFormat="1" ht="30" customHeight="1">
      <c r="A66" s="145">
        <v>17026</v>
      </c>
      <c r="B66" s="151" t="s">
        <v>105</v>
      </c>
      <c r="C66" s="131">
        <v>7574650.8099999996</v>
      </c>
      <c r="D66" s="78">
        <v>5601038</v>
      </c>
      <c r="E66" s="78">
        <v>178214</v>
      </c>
      <c r="F66" s="129">
        <v>13353902.809999999</v>
      </c>
      <c r="G66" s="130">
        <v>0</v>
      </c>
      <c r="H66" s="78">
        <v>0</v>
      </c>
      <c r="I66" s="107">
        <v>0</v>
      </c>
      <c r="J66" s="144">
        <v>13353902.809999999</v>
      </c>
      <c r="K66" s="131">
        <v>297</v>
      </c>
      <c r="L66" s="78">
        <v>68</v>
      </c>
      <c r="M66" s="78">
        <v>151315</v>
      </c>
      <c r="N66" s="129">
        <v>1093</v>
      </c>
      <c r="O66" s="131">
        <f t="shared" si="4"/>
        <v>44962.635723905718</v>
      </c>
      <c r="P66" s="78">
        <f t="shared" si="5"/>
        <v>196380.92367647056</v>
      </c>
      <c r="Q66" s="78">
        <f t="shared" si="6"/>
        <v>88.252339886990711</v>
      </c>
      <c r="R66" s="129">
        <f t="shared" si="7"/>
        <v>12217.660393412625</v>
      </c>
    </row>
    <row r="67" spans="1:18" s="3" customFormat="1" ht="30" customHeight="1">
      <c r="A67" s="145">
        <v>17027</v>
      </c>
      <c r="B67" s="151" t="s">
        <v>102</v>
      </c>
      <c r="C67" s="131">
        <v>7574650.8099999996</v>
      </c>
      <c r="D67" s="78">
        <v>5956281</v>
      </c>
      <c r="E67" s="78">
        <v>2737574</v>
      </c>
      <c r="F67" s="129">
        <v>16268505.809999999</v>
      </c>
      <c r="G67" s="130">
        <v>0</v>
      </c>
      <c r="H67" s="78">
        <v>0</v>
      </c>
      <c r="I67" s="107">
        <v>0</v>
      </c>
      <c r="J67" s="144">
        <v>16268505.809999999</v>
      </c>
      <c r="K67" s="131">
        <v>297</v>
      </c>
      <c r="L67" s="78">
        <v>73</v>
      </c>
      <c r="M67" s="78">
        <v>151315</v>
      </c>
      <c r="N67" s="129">
        <v>757</v>
      </c>
      <c r="O67" s="131">
        <f t="shared" ref="O67:O72" si="8">J67/K67</f>
        <v>54776.113838383833</v>
      </c>
      <c r="P67" s="78">
        <f t="shared" ref="P67:P72" si="9">J67/L67</f>
        <v>222856.24397260271</v>
      </c>
      <c r="Q67" s="78">
        <f t="shared" ref="Q67:Q72" si="10">J67/M67</f>
        <v>107.5141645573803</v>
      </c>
      <c r="R67" s="129">
        <f t="shared" ref="R67:R72" si="11">J67/N67</f>
        <v>21490.76064729194</v>
      </c>
    </row>
    <row r="68" spans="1:18" s="3" customFormat="1" ht="30" customHeight="1">
      <c r="A68" s="145">
        <v>17028</v>
      </c>
      <c r="B68" s="151" t="s">
        <v>100</v>
      </c>
      <c r="C68" s="131">
        <v>7574650.8099999996</v>
      </c>
      <c r="D68" s="78">
        <v>15946386</v>
      </c>
      <c r="E68" s="78">
        <v>185719</v>
      </c>
      <c r="F68" s="129">
        <v>23706755.809999999</v>
      </c>
      <c r="G68" s="130">
        <v>0</v>
      </c>
      <c r="H68" s="78">
        <v>0</v>
      </c>
      <c r="I68" s="107">
        <v>0</v>
      </c>
      <c r="J68" s="144">
        <v>23706755.809999999</v>
      </c>
      <c r="K68" s="131">
        <v>297</v>
      </c>
      <c r="L68" s="78">
        <v>117</v>
      </c>
      <c r="M68" s="78">
        <v>151315</v>
      </c>
      <c r="N68" s="129">
        <v>1699</v>
      </c>
      <c r="O68" s="131">
        <f t="shared" si="8"/>
        <v>79820.726632996622</v>
      </c>
      <c r="P68" s="78">
        <f t="shared" si="9"/>
        <v>202621.84452991452</v>
      </c>
      <c r="Q68" s="78">
        <f t="shared" si="10"/>
        <v>156.67155146548589</v>
      </c>
      <c r="R68" s="129">
        <f t="shared" si="11"/>
        <v>13953.358334314302</v>
      </c>
    </row>
    <row r="69" spans="1:18" s="3" customFormat="1" ht="30" customHeight="1">
      <c r="A69" s="145">
        <v>17029</v>
      </c>
      <c r="B69" s="151" t="s">
        <v>99</v>
      </c>
      <c r="C69" s="131">
        <v>7574650.8099999996</v>
      </c>
      <c r="D69" s="78">
        <v>7272466</v>
      </c>
      <c r="E69" s="78">
        <v>5680594</v>
      </c>
      <c r="F69" s="129">
        <v>20527710.809999999</v>
      </c>
      <c r="G69" s="130">
        <v>0</v>
      </c>
      <c r="H69" s="78">
        <v>0</v>
      </c>
      <c r="I69" s="107">
        <v>0</v>
      </c>
      <c r="J69" s="144">
        <v>20527710.809999999</v>
      </c>
      <c r="K69" s="131">
        <v>297</v>
      </c>
      <c r="L69" s="78">
        <v>43</v>
      </c>
      <c r="M69" s="78">
        <v>151315</v>
      </c>
      <c r="N69" s="129">
        <v>732</v>
      </c>
      <c r="O69" s="131">
        <f t="shared" si="8"/>
        <v>69116.871414141409</v>
      </c>
      <c r="P69" s="78">
        <f t="shared" si="9"/>
        <v>477388.62348837208</v>
      </c>
      <c r="Q69" s="78">
        <f t="shared" si="10"/>
        <v>135.66210098139641</v>
      </c>
      <c r="R69" s="129">
        <f t="shared" si="11"/>
        <v>28043.320778688521</v>
      </c>
    </row>
    <row r="70" spans="1:18" s="3" customFormat="1" ht="30" customHeight="1">
      <c r="A70" s="145">
        <v>17030</v>
      </c>
      <c r="B70" s="151" t="s">
        <v>97</v>
      </c>
      <c r="C70" s="131">
        <v>7574650.8099999996</v>
      </c>
      <c r="D70" s="78">
        <v>5170872</v>
      </c>
      <c r="E70" s="78">
        <v>475969</v>
      </c>
      <c r="F70" s="129">
        <v>13221491.809999999</v>
      </c>
      <c r="G70" s="130">
        <v>0</v>
      </c>
      <c r="H70" s="78">
        <v>0</v>
      </c>
      <c r="I70" s="107">
        <v>0</v>
      </c>
      <c r="J70" s="144">
        <v>13221491.809999999</v>
      </c>
      <c r="K70" s="131">
        <v>297</v>
      </c>
      <c r="L70" s="78">
        <v>36</v>
      </c>
      <c r="M70" s="78">
        <v>151315</v>
      </c>
      <c r="N70" s="129">
        <v>860</v>
      </c>
      <c r="O70" s="131">
        <f t="shared" si="8"/>
        <v>44516.807441077435</v>
      </c>
      <c r="P70" s="78">
        <f t="shared" si="9"/>
        <v>367263.66138888884</v>
      </c>
      <c r="Q70" s="78">
        <f t="shared" si="10"/>
        <v>87.377271321415577</v>
      </c>
      <c r="R70" s="129">
        <f t="shared" si="11"/>
        <v>15373.82768604651</v>
      </c>
    </row>
    <row r="71" spans="1:18" s="3" customFormat="1" ht="30" customHeight="1">
      <c r="A71" s="145">
        <v>17031</v>
      </c>
      <c r="B71" s="151" t="s">
        <v>95</v>
      </c>
      <c r="C71" s="131">
        <v>7574650.8099999996</v>
      </c>
      <c r="D71" s="78">
        <v>6462915</v>
      </c>
      <c r="E71" s="78">
        <v>7133316</v>
      </c>
      <c r="F71" s="129">
        <v>21170881.809999999</v>
      </c>
      <c r="G71" s="130">
        <v>0</v>
      </c>
      <c r="H71" s="78">
        <v>0</v>
      </c>
      <c r="I71" s="107">
        <v>0</v>
      </c>
      <c r="J71" s="144">
        <v>21170881.809999999</v>
      </c>
      <c r="K71" s="131">
        <v>297</v>
      </c>
      <c r="L71" s="78">
        <v>66</v>
      </c>
      <c r="M71" s="78">
        <v>151315</v>
      </c>
      <c r="N71" s="129">
        <v>1197</v>
      </c>
      <c r="O71" s="131">
        <f t="shared" si="8"/>
        <v>71282.43033670033</v>
      </c>
      <c r="P71" s="78">
        <f t="shared" si="9"/>
        <v>320770.93651515152</v>
      </c>
      <c r="Q71" s="78">
        <f t="shared" si="10"/>
        <v>139.91264454944982</v>
      </c>
      <c r="R71" s="129">
        <f t="shared" si="11"/>
        <v>17686.618053466998</v>
      </c>
    </row>
    <row r="72" spans="1:18" s="3" customFormat="1" ht="30" customHeight="1">
      <c r="A72" s="169">
        <v>17032</v>
      </c>
      <c r="B72" s="170" t="s">
        <v>91</v>
      </c>
      <c r="C72" s="171">
        <v>7574650.8099999996</v>
      </c>
      <c r="D72" s="95">
        <v>3304525</v>
      </c>
      <c r="E72" s="95">
        <v>244984</v>
      </c>
      <c r="F72" s="172">
        <v>11124159.809999999</v>
      </c>
      <c r="G72" s="173">
        <v>0</v>
      </c>
      <c r="H72" s="95">
        <v>0</v>
      </c>
      <c r="I72" s="174">
        <v>0</v>
      </c>
      <c r="J72" s="175">
        <v>11124159.809999999</v>
      </c>
      <c r="K72" s="171">
        <v>297</v>
      </c>
      <c r="L72" s="95">
        <v>34</v>
      </c>
      <c r="M72" s="95">
        <v>151315</v>
      </c>
      <c r="N72" s="172">
        <v>585</v>
      </c>
      <c r="O72" s="171">
        <f t="shared" si="8"/>
        <v>37455.083535353529</v>
      </c>
      <c r="P72" s="95">
        <f t="shared" si="9"/>
        <v>327181.17088235292</v>
      </c>
      <c r="Q72" s="95">
        <f t="shared" si="10"/>
        <v>73.516570135148527</v>
      </c>
      <c r="R72" s="172">
        <f t="shared" si="11"/>
        <v>19015.657794871793</v>
      </c>
    </row>
    <row r="73" spans="1:18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>
      <c r="K74" s="75"/>
      <c r="L74" s="75"/>
      <c r="M74" s="75"/>
      <c r="N74" s="75"/>
      <c r="O74" s="75"/>
      <c r="P74" s="75"/>
      <c r="Q74" s="75"/>
      <c r="R74" s="75"/>
    </row>
  </sheetData>
  <autoFilter ref="A2:R74" xr:uid="{25733D5A-82DB-4A07-ADF4-50BEA36B881D}"/>
  <mergeCells count="6">
    <mergeCell ref="A1:B1"/>
    <mergeCell ref="K1:N1"/>
    <mergeCell ref="O1:R1"/>
    <mergeCell ref="C1:F1"/>
    <mergeCell ref="G1:I1"/>
    <mergeCell ref="J1:J2"/>
  </mergeCells>
  <phoneticPr fontId="3"/>
  <pageMargins left="0.39370078740157483" right="0.39370078740157483" top="0.39370078740157483" bottom="0.39370078740157483" header="0.31496062992125984" footer="0.31496062992125984"/>
  <pageSetup paperSize="9" scale="33" pageOrder="overThenDown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EDD8-1B32-4547-8EC2-26FE9223F9F8}">
  <sheetPr>
    <tabColor rgb="FFCCECFF"/>
    <pageSetUpPr fitToPage="1"/>
  </sheetPr>
  <dimension ref="B2:BC34"/>
  <sheetViews>
    <sheetView showGridLines="0" showZeros="0" view="pageBreakPreview" topLeftCell="B2" zoomScale="85" zoomScaleNormal="100" zoomScaleSheetLayoutView="85" workbookViewId="0">
      <selection activeCell="AD7" sqref="AD7:AH7"/>
    </sheetView>
  </sheetViews>
  <sheetFormatPr defaultColWidth="3.09765625" defaultRowHeight="18.75" customHeight="1"/>
  <cols>
    <col min="1" max="1" width="3.09765625" style="17"/>
    <col min="2" max="2" width="1" style="17" customWidth="1"/>
    <col min="3" max="34" width="3.09765625" style="17"/>
    <col min="35" max="35" width="1.19921875" style="17" customWidth="1"/>
    <col min="36" max="36" width="3.09765625" style="17"/>
    <col min="37" max="37" width="0.69921875" style="17" customWidth="1"/>
    <col min="38" max="38" width="16" style="17" customWidth="1"/>
    <col min="39" max="39" width="5.5" style="17" bestFit="1" customWidth="1"/>
    <col min="40" max="16384" width="3.09765625" style="17"/>
  </cols>
  <sheetData>
    <row r="2" spans="2:55" ht="35.25" customHeight="1">
      <c r="D2" s="17" t="s">
        <v>427</v>
      </c>
      <c r="V2" s="56"/>
      <c r="W2" s="56"/>
      <c r="X2" s="56"/>
      <c r="Y2" s="56"/>
      <c r="Z2" s="56"/>
      <c r="AA2" s="56"/>
      <c r="AB2" s="265">
        <v>45383</v>
      </c>
      <c r="AC2" s="265"/>
      <c r="AD2" s="265"/>
      <c r="AE2" s="265"/>
      <c r="AF2" s="265"/>
      <c r="AG2" s="138" t="s">
        <v>426</v>
      </c>
      <c r="AH2" s="138"/>
    </row>
    <row r="3" spans="2:55" ht="30" customHeight="1">
      <c r="C3" s="22" t="s">
        <v>425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0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2:55" ht="30" customHeight="1">
      <c r="B4" s="18"/>
      <c r="C4" s="39" t="s">
        <v>385</v>
      </c>
      <c r="D4" s="266" t="s">
        <v>424</v>
      </c>
      <c r="E4" s="266"/>
      <c r="F4" s="266"/>
      <c r="G4" s="267"/>
      <c r="H4" s="189" t="str">
        <f>VLOOKUP(AD7,'A．建物情報'!A3:CR166,2,FALSE)</f>
        <v>上田市相染閣（あいそめの湯）</v>
      </c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1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</row>
    <row r="5" spans="2:55" ht="30" customHeight="1">
      <c r="B5" s="18"/>
      <c r="C5" s="24" t="s">
        <v>374</v>
      </c>
      <c r="D5" s="268" t="s">
        <v>423</v>
      </c>
      <c r="E5" s="268"/>
      <c r="F5" s="268"/>
      <c r="G5" s="269"/>
      <c r="H5" s="192" t="str">
        <f>VLOOKUP(AD7,'A．建物情報'!A3:CR166,8,FALSE)</f>
        <v>上田市別所温泉58番地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4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</row>
    <row r="6" spans="2:55" ht="30" customHeight="1">
      <c r="B6" s="18"/>
      <c r="C6" s="24" t="s">
        <v>373</v>
      </c>
      <c r="D6" s="268" t="s">
        <v>433</v>
      </c>
      <c r="E6" s="268"/>
      <c r="F6" s="268"/>
      <c r="G6" s="269"/>
      <c r="H6" s="203" t="str">
        <f>VLOOKUP(AD7,'A．建物情報'!A3:CR166,10,FALSE)</f>
        <v>昭和47年度</v>
      </c>
      <c r="I6" s="204"/>
      <c r="J6" s="204"/>
      <c r="K6" s="204"/>
      <c r="L6" s="204"/>
      <c r="M6" s="270"/>
      <c r="N6" s="58" t="s">
        <v>372</v>
      </c>
      <c r="O6" s="268" t="s">
        <v>435</v>
      </c>
      <c r="P6" s="268"/>
      <c r="Q6" s="268"/>
      <c r="R6" s="269"/>
      <c r="S6" s="197" t="str">
        <f>VLOOKUP(AD7,'A．建物情報'!A3:CR166,4,FALSE)</f>
        <v>保養施設</v>
      </c>
      <c r="T6" s="198"/>
      <c r="U6" s="198"/>
      <c r="V6" s="198"/>
      <c r="W6" s="198"/>
      <c r="X6" s="216"/>
      <c r="Y6" s="59" t="s">
        <v>437</v>
      </c>
      <c r="Z6" s="283" t="s">
        <v>434</v>
      </c>
      <c r="AA6" s="283"/>
      <c r="AB6" s="283"/>
      <c r="AC6" s="284"/>
      <c r="AD6" s="203" t="str">
        <f>VLOOKUP(AD7,'A．建物情報'!A3:CR166,9,FALSE)</f>
        <v>指定管理</v>
      </c>
      <c r="AE6" s="204"/>
      <c r="AF6" s="204"/>
      <c r="AG6" s="204"/>
      <c r="AH6" s="205"/>
      <c r="AQ6" s="54"/>
      <c r="AR6" s="54"/>
      <c r="AS6" s="54"/>
      <c r="AU6" s="53"/>
      <c r="AV6" s="53"/>
      <c r="AW6" s="53"/>
      <c r="BB6" s="52"/>
      <c r="BC6" s="52"/>
    </row>
    <row r="7" spans="2:55" ht="30" customHeight="1">
      <c r="B7" s="18"/>
      <c r="C7" s="51" t="s">
        <v>388</v>
      </c>
      <c r="D7" s="271" t="s">
        <v>422</v>
      </c>
      <c r="E7" s="271"/>
      <c r="F7" s="271"/>
      <c r="G7" s="272"/>
      <c r="H7" s="203" t="str">
        <f>VLOOKUP(AD7,'A．建物情報'!A3:CR166,14,FALSE)</f>
        <v>単独</v>
      </c>
      <c r="I7" s="204"/>
      <c r="J7" s="204"/>
      <c r="K7" s="204"/>
      <c r="L7" s="204"/>
      <c r="M7" s="270"/>
      <c r="N7" s="50" t="s">
        <v>415</v>
      </c>
      <c r="O7" s="271" t="s">
        <v>421</v>
      </c>
      <c r="P7" s="271"/>
      <c r="Q7" s="271"/>
      <c r="R7" s="272"/>
      <c r="S7" s="197" t="str">
        <f>VLOOKUP(AD7,'A．建物情報'!A3:CR166,7,FALSE)</f>
        <v>健康推進課</v>
      </c>
      <c r="T7" s="198"/>
      <c r="U7" s="198"/>
      <c r="V7" s="198"/>
      <c r="W7" s="198"/>
      <c r="X7" s="216"/>
      <c r="Y7" s="50" t="s">
        <v>428</v>
      </c>
      <c r="Z7" s="195" t="s">
        <v>436</v>
      </c>
      <c r="AA7" s="195"/>
      <c r="AB7" s="195"/>
      <c r="AC7" s="196"/>
      <c r="AD7" s="280">
        <v>10001</v>
      </c>
      <c r="AE7" s="281"/>
      <c r="AF7" s="281"/>
      <c r="AG7" s="281"/>
      <c r="AH7" s="282"/>
    </row>
    <row r="8" spans="2:55" ht="30" customHeight="1">
      <c r="B8" s="18"/>
      <c r="C8" s="21" t="s">
        <v>420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0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</row>
    <row r="9" spans="2:55" ht="30" customHeight="1">
      <c r="B9" s="18"/>
      <c r="C9" s="27" t="s">
        <v>385</v>
      </c>
      <c r="D9" s="273" t="s">
        <v>419</v>
      </c>
      <c r="E9" s="273"/>
      <c r="F9" s="273"/>
      <c r="G9" s="274"/>
      <c r="H9" s="275">
        <f>VLOOKUP(AD7,'A．建物情報'!A3:CR166,34,FALSE)</f>
        <v>39570</v>
      </c>
      <c r="I9" s="276"/>
      <c r="J9" s="276"/>
      <c r="K9" s="276"/>
      <c r="L9" s="276"/>
      <c r="M9" s="277"/>
      <c r="N9" s="47" t="s">
        <v>374</v>
      </c>
      <c r="O9" s="273" t="s">
        <v>418</v>
      </c>
      <c r="P9" s="273"/>
      <c r="Q9" s="273"/>
      <c r="R9" s="274"/>
      <c r="S9" s="285">
        <f>VLOOKUP(AD7,'A．建物情報'!A3:CR166,35,FALSE)</f>
        <v>14</v>
      </c>
      <c r="T9" s="286"/>
      <c r="U9" s="286"/>
      <c r="V9" s="49" t="s">
        <v>417</v>
      </c>
      <c r="W9" s="60"/>
      <c r="X9" s="28"/>
      <c r="Y9" s="47" t="s">
        <v>373</v>
      </c>
      <c r="Z9" s="273" t="s">
        <v>416</v>
      </c>
      <c r="AA9" s="273"/>
      <c r="AB9" s="273"/>
      <c r="AC9" s="274"/>
      <c r="AD9" s="209" t="str">
        <f>VLOOKUP(AD7,'A．建物情報'!A3:CR166,19,FALSE)</f>
        <v>広域</v>
      </c>
      <c r="AE9" s="210"/>
      <c r="AF9" s="210"/>
      <c r="AG9" s="210"/>
      <c r="AH9" s="211"/>
    </row>
    <row r="10" spans="2:55" ht="30" customHeight="1">
      <c r="B10" s="18"/>
      <c r="C10" s="45" t="s">
        <v>372</v>
      </c>
      <c r="D10" s="214" t="s">
        <v>438</v>
      </c>
      <c r="E10" s="214"/>
      <c r="F10" s="214"/>
      <c r="G10" s="215"/>
      <c r="H10" s="262" t="str">
        <f>VLOOKUP(AD7,'A．建物情報'!A3:CR166,20,FALSE)</f>
        <v>その他（指定なし含む）</v>
      </c>
      <c r="I10" s="263"/>
      <c r="J10" s="263"/>
      <c r="K10" s="263"/>
      <c r="L10" s="263"/>
      <c r="M10" s="264"/>
      <c r="N10" s="47" t="s">
        <v>371</v>
      </c>
      <c r="O10" s="214" t="s">
        <v>402</v>
      </c>
      <c r="P10" s="214"/>
      <c r="Q10" s="214"/>
      <c r="R10" s="215"/>
      <c r="S10" s="197" t="str">
        <f>VLOOKUP(AD7,'A．建物情報'!A3:CR166,21,FALSE)</f>
        <v>指定緊急避難場所</v>
      </c>
      <c r="T10" s="198"/>
      <c r="U10" s="198"/>
      <c r="V10" s="198"/>
      <c r="W10" s="198"/>
      <c r="X10" s="216"/>
      <c r="Y10" s="47" t="s">
        <v>388</v>
      </c>
      <c r="Z10" s="214" t="s">
        <v>439</v>
      </c>
      <c r="AA10" s="214"/>
      <c r="AB10" s="214"/>
      <c r="AC10" s="215"/>
      <c r="AD10" s="223">
        <f>VLOOKUP(AD7,'A．建物情報'!A3:CR166,32,FALSE)</f>
        <v>15144</v>
      </c>
      <c r="AE10" s="224"/>
      <c r="AF10" s="224"/>
      <c r="AG10" s="224"/>
      <c r="AH10" s="48" t="s">
        <v>429</v>
      </c>
    </row>
    <row r="11" spans="2:55" ht="30" customHeight="1">
      <c r="B11" s="18"/>
      <c r="C11" s="45" t="s">
        <v>415</v>
      </c>
      <c r="D11" s="214" t="s">
        <v>414</v>
      </c>
      <c r="E11" s="215"/>
      <c r="F11" s="197" t="s">
        <v>413</v>
      </c>
      <c r="G11" s="198"/>
      <c r="H11" s="46">
        <f>VLOOKUP(AD7,'A．建物情報'!A3:CR166,37,FALSE)</f>
        <v>2</v>
      </c>
      <c r="I11" s="49" t="s">
        <v>411</v>
      </c>
      <c r="J11" s="198" t="s">
        <v>412</v>
      </c>
      <c r="K11" s="198"/>
      <c r="L11" s="46">
        <f>VLOOKUP(AD7,'A．建物情報'!A3:CR166,38,FALSE)</f>
        <v>1</v>
      </c>
      <c r="M11" s="25" t="s">
        <v>411</v>
      </c>
      <c r="N11" s="47" t="s">
        <v>428</v>
      </c>
      <c r="O11" s="214" t="s">
        <v>440</v>
      </c>
      <c r="P11" s="214"/>
      <c r="Q11" s="214"/>
      <c r="R11" s="215"/>
      <c r="S11" s="262" t="str">
        <f>VLOOKUP(AD7,'A．建物情報'!A3:CR166,36,FALSE)</f>
        <v>鉄筋コンクリート（RC）</v>
      </c>
      <c r="T11" s="263"/>
      <c r="U11" s="263"/>
      <c r="V11" s="263"/>
      <c r="W11" s="263"/>
      <c r="X11" s="264"/>
      <c r="Y11" s="47" t="s">
        <v>410</v>
      </c>
      <c r="Z11" s="214" t="s">
        <v>370</v>
      </c>
      <c r="AA11" s="214"/>
      <c r="AB11" s="214"/>
      <c r="AC11" s="215"/>
      <c r="AD11" s="278">
        <f>VLOOKUP(AD7,'A．建物情報'!A3:CR166,33,FALSE)</f>
        <v>2700</v>
      </c>
      <c r="AE11" s="279"/>
      <c r="AF11" s="279"/>
      <c r="AG11" s="279"/>
      <c r="AH11" s="61" t="s">
        <v>429</v>
      </c>
    </row>
    <row r="12" spans="2:55" ht="30" customHeight="1">
      <c r="B12" s="18"/>
      <c r="C12" s="47" t="s">
        <v>407</v>
      </c>
      <c r="D12" s="214" t="s">
        <v>368</v>
      </c>
      <c r="E12" s="214"/>
      <c r="F12" s="214"/>
      <c r="G12" s="215"/>
      <c r="H12" s="212" t="str">
        <f>VLOOKUP(AD7,'A．建物情報'!A3:CR166,39,FALSE)</f>
        <v>新耐震基準（S57以降建築）</v>
      </c>
      <c r="I12" s="213"/>
      <c r="J12" s="213"/>
      <c r="K12" s="213"/>
      <c r="L12" s="213"/>
      <c r="M12" s="213"/>
      <c r="N12" s="47" t="s">
        <v>406</v>
      </c>
      <c r="O12" s="214" t="s">
        <v>430</v>
      </c>
      <c r="P12" s="214"/>
      <c r="Q12" s="214"/>
      <c r="R12" s="215"/>
      <c r="S12" s="212" t="str">
        <f>VLOOKUP(AD7,'A．建物情報'!A3:CR166,22,FALSE)</f>
        <v>警戒区域（土石流）</v>
      </c>
      <c r="T12" s="213"/>
      <c r="U12" s="213"/>
      <c r="V12" s="213"/>
      <c r="W12" s="213"/>
      <c r="X12" s="261"/>
      <c r="Y12" s="47" t="s">
        <v>405</v>
      </c>
      <c r="Z12" s="214" t="s">
        <v>431</v>
      </c>
      <c r="AA12" s="214"/>
      <c r="AB12" s="214"/>
      <c r="AC12" s="215"/>
      <c r="AD12" s="197" t="str">
        <f>VLOOKUP(AD7,'A．建物情報'!A3:CR166,23,FALSE)</f>
        <v>0.5m以上3.0m未満</v>
      </c>
      <c r="AE12" s="198"/>
      <c r="AF12" s="198"/>
      <c r="AG12" s="198"/>
      <c r="AH12" s="199"/>
    </row>
    <row r="13" spans="2:55" ht="30" customHeight="1">
      <c r="B13" s="18"/>
      <c r="C13" s="248" t="s">
        <v>401</v>
      </c>
      <c r="D13" s="254" t="s">
        <v>442</v>
      </c>
      <c r="E13" s="254"/>
      <c r="F13" s="254"/>
      <c r="G13" s="255"/>
      <c r="H13" s="206" t="s">
        <v>443</v>
      </c>
      <c r="I13" s="207"/>
      <c r="J13" s="207"/>
      <c r="K13" s="207"/>
      <c r="L13" s="207"/>
      <c r="M13" s="207"/>
      <c r="N13" s="207"/>
      <c r="O13" s="207"/>
      <c r="P13" s="62"/>
      <c r="Q13" s="207" t="s">
        <v>408</v>
      </c>
      <c r="R13" s="207"/>
      <c r="S13" s="207"/>
      <c r="T13" s="207"/>
      <c r="U13" s="207"/>
      <c r="V13" s="207"/>
      <c r="W13" s="207"/>
      <c r="X13" s="225"/>
      <c r="Y13" s="47" t="s">
        <v>403</v>
      </c>
      <c r="Z13" s="214" t="s">
        <v>444</v>
      </c>
      <c r="AA13" s="214"/>
      <c r="AB13" s="214"/>
      <c r="AC13" s="215"/>
      <c r="AD13" s="197" t="str">
        <f>VLOOKUP(AD7,'A．建物情報'!A3:CR166,31,FALSE)</f>
        <v>上田市</v>
      </c>
      <c r="AE13" s="198"/>
      <c r="AF13" s="198"/>
      <c r="AG13" s="198"/>
      <c r="AH13" s="199"/>
    </row>
    <row r="14" spans="2:55" ht="30" customHeight="1">
      <c r="B14" s="18"/>
      <c r="C14" s="249"/>
      <c r="D14" s="256"/>
      <c r="E14" s="256"/>
      <c r="F14" s="256"/>
      <c r="G14" s="257"/>
      <c r="H14" s="258" t="str">
        <f>VLOOKUP(AD7,'A．建物情報'!A3:CR166,25,FALSE)</f>
        <v>10時</v>
      </c>
      <c r="I14" s="259"/>
      <c r="J14" s="259"/>
      <c r="K14" s="259"/>
      <c r="L14" s="259"/>
      <c r="M14" s="259"/>
      <c r="N14" s="259"/>
      <c r="O14" s="259"/>
      <c r="P14" s="63" t="s">
        <v>441</v>
      </c>
      <c r="Q14" s="259" t="str">
        <f>VLOOKUP(AD7,'A．建物情報'!A3:CR166,26,FALSE)</f>
        <v>22時</v>
      </c>
      <c r="R14" s="259"/>
      <c r="S14" s="259"/>
      <c r="T14" s="259"/>
      <c r="U14" s="259"/>
      <c r="V14" s="259"/>
      <c r="W14" s="259"/>
      <c r="X14" s="260"/>
      <c r="Y14" s="47" t="s">
        <v>409</v>
      </c>
      <c r="Z14" s="214" t="s">
        <v>404</v>
      </c>
      <c r="AA14" s="214"/>
      <c r="AB14" s="214"/>
      <c r="AC14" s="215"/>
      <c r="AD14" s="197">
        <f>VLOOKUP(AD7,'A．建物情報'!A3:CR166,53,FALSE)</f>
        <v>96</v>
      </c>
      <c r="AE14" s="198"/>
      <c r="AF14" s="198"/>
      <c r="AG14" s="198"/>
      <c r="AH14" s="48" t="s">
        <v>432</v>
      </c>
    </row>
    <row r="15" spans="2:55" ht="30" customHeight="1">
      <c r="B15" s="57"/>
      <c r="C15" s="246" t="s">
        <v>445</v>
      </c>
      <c r="D15" s="250" t="s">
        <v>400</v>
      </c>
      <c r="E15" s="250"/>
      <c r="F15" s="250"/>
      <c r="G15" s="251"/>
      <c r="H15" s="206" t="s">
        <v>399</v>
      </c>
      <c r="I15" s="207"/>
      <c r="J15" s="207"/>
      <c r="K15" s="207"/>
      <c r="L15" s="207"/>
      <c r="M15" s="225"/>
      <c r="N15" s="206" t="s">
        <v>398</v>
      </c>
      <c r="O15" s="207"/>
      <c r="P15" s="207"/>
      <c r="Q15" s="207"/>
      <c r="R15" s="207"/>
      <c r="S15" s="225"/>
      <c r="T15" s="206" t="s">
        <v>397</v>
      </c>
      <c r="U15" s="207"/>
      <c r="V15" s="207"/>
      <c r="W15" s="207"/>
      <c r="X15" s="207"/>
      <c r="Y15" s="225"/>
      <c r="Z15" s="206" t="s">
        <v>396</v>
      </c>
      <c r="AA15" s="207"/>
      <c r="AB15" s="207"/>
      <c r="AC15" s="207"/>
      <c r="AD15" s="207"/>
      <c r="AE15" s="207"/>
      <c r="AF15" s="207"/>
      <c r="AG15" s="207"/>
      <c r="AH15" s="208"/>
    </row>
    <row r="16" spans="2:55" ht="30" customHeight="1">
      <c r="B16" s="57"/>
      <c r="C16" s="247"/>
      <c r="D16" s="252"/>
      <c r="E16" s="252"/>
      <c r="F16" s="252"/>
      <c r="G16" s="253"/>
      <c r="H16" s="219">
        <f>VLOOKUP(AD7,'A．建物情報'!A3:CR166,27,FALSE)</f>
        <v>0</v>
      </c>
      <c r="I16" s="220"/>
      <c r="J16" s="220"/>
      <c r="K16" s="220"/>
      <c r="L16" s="220"/>
      <c r="M16" s="221"/>
      <c r="N16" s="219" t="str">
        <f>VLOOKUP(AD7,'A．建物情報'!A3:CR166,28,FALSE)</f>
        <v>第２月曜日、第４月曜日</v>
      </c>
      <c r="O16" s="220"/>
      <c r="P16" s="220"/>
      <c r="Q16" s="220"/>
      <c r="R16" s="220"/>
      <c r="S16" s="221"/>
      <c r="T16" s="219">
        <f>VLOOKUP(AD7,'A．建物情報'!A3:CR166,29,FALSE)</f>
        <v>0</v>
      </c>
      <c r="U16" s="220"/>
      <c r="V16" s="220"/>
      <c r="W16" s="220"/>
      <c r="X16" s="220"/>
      <c r="Y16" s="221"/>
      <c r="Z16" s="219">
        <f>VLOOKUP(AD7,'A．建物情報'!A3:CR166,30,FALSE)</f>
        <v>0</v>
      </c>
      <c r="AA16" s="220"/>
      <c r="AB16" s="220"/>
      <c r="AC16" s="220"/>
      <c r="AD16" s="220"/>
      <c r="AE16" s="220"/>
      <c r="AF16" s="220"/>
      <c r="AG16" s="220"/>
      <c r="AH16" s="222"/>
    </row>
    <row r="17" spans="2:54" ht="30" customHeight="1">
      <c r="C17" s="22" t="s">
        <v>395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0"/>
      <c r="S17" s="21" t="s">
        <v>394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0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</row>
    <row r="18" spans="2:54" ht="30" customHeight="1">
      <c r="B18" s="18"/>
      <c r="C18" s="38" t="s">
        <v>385</v>
      </c>
      <c r="D18" s="39" t="s">
        <v>497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6"/>
      <c r="P18" s="209" t="str" cm="1">
        <f t="array" ref="P18">_xlfn.IFS(バックデータ!F1=4,"対応",バックデータ!F1&gt;=1,"一部対応",バックデータ!F1=0,"非対応")</f>
        <v>対応</v>
      </c>
      <c r="Q18" s="210"/>
      <c r="R18" s="211"/>
      <c r="S18" s="39" t="s">
        <v>385</v>
      </c>
      <c r="T18" s="39" t="s">
        <v>393</v>
      </c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26"/>
      <c r="AF18" s="200" t="str">
        <f>VLOOKUP(AD7,'A．建物情報'!A3:BP72,65,FALSE)</f>
        <v>なし</v>
      </c>
      <c r="AG18" s="201"/>
      <c r="AH18" s="202"/>
    </row>
    <row r="19" spans="2:54" ht="30" customHeight="1">
      <c r="B19" s="18"/>
      <c r="C19" s="45" t="s">
        <v>374</v>
      </c>
      <c r="D19" s="24" t="s">
        <v>498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3"/>
      <c r="P19" s="197" t="str" cm="1">
        <f t="array" ref="P19">_xlfn.IFS(バックデータ!F2=2,"対応",バックデータ!F1&gt;=1,"一部対応",バックデータ!F1=0,"非対応")</f>
        <v>一部対応</v>
      </c>
      <c r="Q19" s="198"/>
      <c r="R19" s="199"/>
      <c r="S19" s="24" t="s">
        <v>374</v>
      </c>
      <c r="T19" s="24" t="s">
        <v>392</v>
      </c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3"/>
      <c r="AF19" s="203" t="str">
        <f>VLOOKUP(AD7,'A．建物情報'!A3:BP72,66,FALSE)</f>
        <v>なし</v>
      </c>
      <c r="AG19" s="204"/>
      <c r="AH19" s="205"/>
    </row>
    <row r="20" spans="2:54" ht="30" customHeight="1">
      <c r="B20" s="18"/>
      <c r="C20" s="45" t="s">
        <v>373</v>
      </c>
      <c r="D20" s="24" t="s">
        <v>499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3"/>
      <c r="P20" s="197" t="str" cm="1">
        <f t="array" ref="P20">_xlfn.IFS(バックデータ!F3=2,"対応",バックデータ!F1&gt;=1,"一部対応",バックデータ!F1=0,"非対応")</f>
        <v>対応</v>
      </c>
      <c r="Q20" s="198"/>
      <c r="R20" s="199"/>
      <c r="S20" s="24" t="s">
        <v>373</v>
      </c>
      <c r="T20" s="24" t="s">
        <v>391</v>
      </c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3"/>
      <c r="AF20" s="203" t="str">
        <f>VLOOKUP(AD7,'A．建物情報'!A3:BP72,64,FALSE)</f>
        <v>なし</v>
      </c>
      <c r="AG20" s="204"/>
      <c r="AH20" s="205"/>
    </row>
    <row r="21" spans="2:54" ht="30" customHeight="1">
      <c r="B21" s="18"/>
      <c r="C21" s="45" t="s">
        <v>372</v>
      </c>
      <c r="D21" s="24" t="s">
        <v>500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3"/>
      <c r="P21" s="197" t="str" cm="1">
        <f t="array" ref="P21">_xlfn.IFS(バックデータ!F4=3,"対応",バックデータ!F1&gt;=1,"一部対応",バックデータ!F1=0,"非対応")</f>
        <v>一部対応</v>
      </c>
      <c r="Q21" s="198"/>
      <c r="R21" s="199"/>
      <c r="S21" s="24" t="s">
        <v>372</v>
      </c>
      <c r="T21" s="24" t="s">
        <v>390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3"/>
      <c r="AF21" s="203" t="str">
        <f>VLOOKUP(AD7,'A．建物情報'!A3:BP72,67,FALSE)</f>
        <v>あり</v>
      </c>
      <c r="AG21" s="204"/>
      <c r="AH21" s="205"/>
    </row>
    <row r="22" spans="2:54" ht="30" customHeight="1">
      <c r="B22" s="18"/>
      <c r="C22" s="45" t="s">
        <v>371</v>
      </c>
      <c r="D22" s="24" t="s">
        <v>387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3"/>
      <c r="P22" s="197" t="str">
        <f>VLOOKUP(AD7,'A．建物情報'!A3:BP72,55,FALSE)</f>
        <v>対象外</v>
      </c>
      <c r="Q22" s="198"/>
      <c r="R22" s="199"/>
      <c r="S22" s="24" t="s">
        <v>371</v>
      </c>
      <c r="T22" s="24" t="s">
        <v>389</v>
      </c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3"/>
      <c r="AF22" s="203" t="str">
        <f>VLOOKUP(AD7,'A．建物情報'!A3:BP72,68,FALSE)</f>
        <v>なし</v>
      </c>
      <c r="AG22" s="204"/>
      <c r="AH22" s="205"/>
    </row>
    <row r="23" spans="2:54" ht="30" customHeight="1">
      <c r="B23" s="18"/>
      <c r="C23" s="45" t="s">
        <v>388</v>
      </c>
      <c r="D23" s="24" t="s">
        <v>501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4"/>
      <c r="P23" s="217">
        <f>VLOOKUP(AD7,'A．建物情報'!A3:BP72,54,FALSE)</f>
        <v>3</v>
      </c>
      <c r="Q23" s="218"/>
      <c r="R23" s="128" t="s">
        <v>432</v>
      </c>
      <c r="S23" s="43"/>
      <c r="T23" s="42"/>
      <c r="U23" s="42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41"/>
      <c r="AH23" s="29"/>
    </row>
    <row r="24" spans="2:54" ht="30" customHeight="1">
      <c r="C24" s="22" t="s">
        <v>386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0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</row>
    <row r="25" spans="2:54" ht="30" customHeight="1">
      <c r="C25" s="40" t="s">
        <v>385</v>
      </c>
      <c r="D25" s="39" t="s">
        <v>384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7"/>
    </row>
    <row r="26" spans="2:54" ht="30" customHeight="1">
      <c r="C26" s="228" t="s">
        <v>456</v>
      </c>
      <c r="D26" s="229"/>
      <c r="E26" s="230"/>
      <c r="F26" s="237" t="s">
        <v>383</v>
      </c>
      <c r="G26" s="237"/>
      <c r="H26" s="237"/>
      <c r="I26" s="237"/>
      <c r="J26" s="237"/>
      <c r="K26" s="238"/>
      <c r="L26" s="241">
        <f>VLOOKUP(AD7,'B．R4収支'!A3:W167,3,FALSE)</f>
        <v>0</v>
      </c>
      <c r="M26" s="242"/>
      <c r="N26" s="242"/>
      <c r="O26" s="242"/>
      <c r="P26" s="242"/>
      <c r="Q26" s="242"/>
      <c r="R26" s="36" t="s">
        <v>369</v>
      </c>
      <c r="S26" s="228" t="s">
        <v>382</v>
      </c>
      <c r="T26" s="229"/>
      <c r="U26" s="230"/>
      <c r="V26" s="237" t="s">
        <v>381</v>
      </c>
      <c r="W26" s="237"/>
      <c r="X26" s="237"/>
      <c r="Y26" s="237"/>
      <c r="Z26" s="237"/>
      <c r="AA26" s="238"/>
      <c r="AB26" s="241">
        <f>VLOOKUP(AD7,'B．R4収支'!A3:W167,7,FALSE)</f>
        <v>738707</v>
      </c>
      <c r="AC26" s="242"/>
      <c r="AD26" s="242"/>
      <c r="AE26" s="242"/>
      <c r="AF26" s="242"/>
      <c r="AG26" s="242"/>
      <c r="AH26" s="35" t="s">
        <v>369</v>
      </c>
    </row>
    <row r="27" spans="2:54" ht="30" customHeight="1">
      <c r="C27" s="231"/>
      <c r="D27" s="232"/>
      <c r="E27" s="233"/>
      <c r="F27" s="237" t="s">
        <v>380</v>
      </c>
      <c r="G27" s="237"/>
      <c r="H27" s="237"/>
      <c r="I27" s="237"/>
      <c r="J27" s="237"/>
      <c r="K27" s="238"/>
      <c r="L27" s="241">
        <f>VLOOKUP(AD7,'B．R4収支'!A3:W167,4,FALSE)</f>
        <v>33759331</v>
      </c>
      <c r="M27" s="242"/>
      <c r="N27" s="242"/>
      <c r="O27" s="242"/>
      <c r="P27" s="242"/>
      <c r="Q27" s="242"/>
      <c r="R27" s="36" t="s">
        <v>369</v>
      </c>
      <c r="S27" s="231"/>
      <c r="T27" s="232"/>
      <c r="U27" s="233"/>
      <c r="V27" s="237" t="s">
        <v>379</v>
      </c>
      <c r="W27" s="237"/>
      <c r="X27" s="237"/>
      <c r="Y27" s="237"/>
      <c r="Z27" s="237"/>
      <c r="AA27" s="238"/>
      <c r="AB27" s="241">
        <f>VLOOKUP(AD7,'B．R4収支'!A3:W167,8,FALSE)</f>
        <v>8421133</v>
      </c>
      <c r="AC27" s="242"/>
      <c r="AD27" s="242"/>
      <c r="AE27" s="242"/>
      <c r="AF27" s="242"/>
      <c r="AG27" s="242"/>
      <c r="AH27" s="35" t="s">
        <v>369</v>
      </c>
    </row>
    <row r="28" spans="2:54" ht="30" customHeight="1">
      <c r="C28" s="231"/>
      <c r="D28" s="232"/>
      <c r="E28" s="233"/>
      <c r="F28" s="237" t="s">
        <v>378</v>
      </c>
      <c r="G28" s="237"/>
      <c r="H28" s="237"/>
      <c r="I28" s="237"/>
      <c r="J28" s="237"/>
      <c r="K28" s="238"/>
      <c r="L28" s="241">
        <f>VLOOKUP(AD7,'B．R4収支'!A3:W167,5,FALSE)</f>
        <v>28651774</v>
      </c>
      <c r="M28" s="242"/>
      <c r="N28" s="242"/>
      <c r="O28" s="242"/>
      <c r="P28" s="242"/>
      <c r="Q28" s="242"/>
      <c r="R28" s="36" t="s">
        <v>369</v>
      </c>
      <c r="S28" s="243"/>
      <c r="T28" s="244"/>
      <c r="U28" s="245"/>
      <c r="V28" s="237" t="s">
        <v>377</v>
      </c>
      <c r="W28" s="237"/>
      <c r="X28" s="237"/>
      <c r="Y28" s="237"/>
      <c r="Z28" s="237"/>
      <c r="AA28" s="238"/>
      <c r="AB28" s="241">
        <f>VLOOKUP(AD7,'B．R4収支'!A3:W167,9,FALSE)</f>
        <v>9159840</v>
      </c>
      <c r="AC28" s="242"/>
      <c r="AD28" s="242"/>
      <c r="AE28" s="242"/>
      <c r="AF28" s="242"/>
      <c r="AG28" s="242"/>
      <c r="AH28" s="35" t="s">
        <v>369</v>
      </c>
    </row>
    <row r="29" spans="2:54" ht="30" customHeight="1">
      <c r="C29" s="234"/>
      <c r="D29" s="235"/>
      <c r="E29" s="236"/>
      <c r="F29" s="239" t="s">
        <v>376</v>
      </c>
      <c r="G29" s="239"/>
      <c r="H29" s="239"/>
      <c r="I29" s="239"/>
      <c r="J29" s="239"/>
      <c r="K29" s="240"/>
      <c r="L29" s="226">
        <f>VLOOKUP(AD7,'B．R4収支'!A3:W167,6,FALSE)</f>
        <v>62411105</v>
      </c>
      <c r="M29" s="227"/>
      <c r="N29" s="227"/>
      <c r="O29" s="227"/>
      <c r="P29" s="227"/>
      <c r="Q29" s="227"/>
      <c r="R29" s="34" t="s">
        <v>369</v>
      </c>
      <c r="S29" s="33" t="s">
        <v>375</v>
      </c>
      <c r="T29" s="32"/>
      <c r="U29" s="32"/>
      <c r="V29" s="31"/>
      <c r="W29" s="31"/>
      <c r="X29" s="31"/>
      <c r="Y29" s="31"/>
      <c r="Z29" s="31"/>
      <c r="AA29" s="30"/>
      <c r="AB29" s="226">
        <f>VLOOKUP(AD7,'B．R4収支'!A3:W167,10,FALSE)</f>
        <v>53251265</v>
      </c>
      <c r="AC29" s="227"/>
      <c r="AD29" s="227"/>
      <c r="AE29" s="227"/>
      <c r="AF29" s="227"/>
      <c r="AG29" s="227"/>
      <c r="AH29" s="29" t="s">
        <v>369</v>
      </c>
    </row>
    <row r="30" spans="2:54" s="74" customFormat="1" ht="30" customHeight="1">
      <c r="C30" s="64" t="s">
        <v>374</v>
      </c>
      <c r="D30" s="65" t="s">
        <v>446</v>
      </c>
      <c r="E30" s="65"/>
      <c r="F30" s="65"/>
      <c r="G30" s="65"/>
      <c r="H30" s="65"/>
      <c r="I30" s="65"/>
      <c r="J30" s="65"/>
      <c r="K30" s="66"/>
      <c r="L30" s="185">
        <f>VLOOKUP(AD7,'B．R4収支'!A3:W167,11,FALSE)</f>
        <v>341</v>
      </c>
      <c r="M30" s="185"/>
      <c r="N30" s="185"/>
      <c r="O30" s="185"/>
      <c r="P30" s="185"/>
      <c r="Q30" s="185"/>
      <c r="R30" s="67" t="s">
        <v>447</v>
      </c>
      <c r="S30" s="65" t="s">
        <v>506</v>
      </c>
      <c r="T30" s="65" t="s">
        <v>448</v>
      </c>
      <c r="U30" s="65"/>
      <c r="V30" s="65"/>
      <c r="W30" s="65"/>
      <c r="X30" s="65"/>
      <c r="Y30" s="65"/>
      <c r="Z30" s="65"/>
      <c r="AA30" s="66"/>
      <c r="AB30" s="185">
        <f>VLOOKUP(AD7,'B．R4収支'!A3:W167,15,FALSE)</f>
        <v>156162.06744868035</v>
      </c>
      <c r="AC30" s="185"/>
      <c r="AD30" s="185"/>
      <c r="AE30" s="185"/>
      <c r="AF30" s="185"/>
      <c r="AG30" s="185"/>
      <c r="AH30" s="68" t="s">
        <v>369</v>
      </c>
    </row>
    <row r="31" spans="2:54" s="74" customFormat="1" ht="30" customHeight="1">
      <c r="C31" s="69" t="s">
        <v>373</v>
      </c>
      <c r="D31" s="70" t="s">
        <v>449</v>
      </c>
      <c r="E31" s="70"/>
      <c r="F31" s="70"/>
      <c r="G31" s="70"/>
      <c r="H31" s="70"/>
      <c r="I31" s="70"/>
      <c r="J31" s="70"/>
      <c r="K31" s="71"/>
      <c r="L31" s="186">
        <f>VLOOKUP(AD7,'B．R4収支'!A3:W167,12,FALSE)</f>
        <v>227396</v>
      </c>
      <c r="M31" s="186"/>
      <c r="N31" s="186"/>
      <c r="O31" s="186"/>
      <c r="P31" s="186"/>
      <c r="Q31" s="186"/>
      <c r="R31" s="72" t="s">
        <v>450</v>
      </c>
      <c r="S31" s="70" t="s">
        <v>459</v>
      </c>
      <c r="T31" s="70" t="s">
        <v>451</v>
      </c>
      <c r="U31" s="70"/>
      <c r="V31" s="70"/>
      <c r="W31" s="70"/>
      <c r="X31" s="70"/>
      <c r="Y31" s="70"/>
      <c r="Z31" s="70"/>
      <c r="AA31" s="71"/>
      <c r="AB31" s="186">
        <f>VLOOKUP(AD7,'B．R4収支'!A3:W167,16,FALSE)</f>
        <v>234.17854755580572</v>
      </c>
      <c r="AC31" s="186"/>
      <c r="AD31" s="186"/>
      <c r="AE31" s="186"/>
      <c r="AF31" s="186"/>
      <c r="AG31" s="186"/>
      <c r="AH31" s="73" t="s">
        <v>369</v>
      </c>
    </row>
    <row r="32" spans="2:54" s="74" customFormat="1" ht="30" customHeight="1">
      <c r="C32" s="69" t="s">
        <v>372</v>
      </c>
      <c r="D32" s="70" t="s">
        <v>452</v>
      </c>
      <c r="E32" s="70"/>
      <c r="F32" s="70"/>
      <c r="G32" s="70"/>
      <c r="H32" s="70"/>
      <c r="I32" s="70"/>
      <c r="J32" s="70"/>
      <c r="K32" s="71"/>
      <c r="L32" s="186">
        <f>VLOOKUP(AD7,'B．R4収支'!A3:W167,13,FALSE)</f>
        <v>151315</v>
      </c>
      <c r="M32" s="186"/>
      <c r="N32" s="186"/>
      <c r="O32" s="186"/>
      <c r="P32" s="186"/>
      <c r="Q32" s="186"/>
      <c r="R32" s="72" t="s">
        <v>450</v>
      </c>
      <c r="S32" s="70" t="s">
        <v>428</v>
      </c>
      <c r="T32" s="70" t="s">
        <v>453</v>
      </c>
      <c r="U32" s="70"/>
      <c r="V32" s="70"/>
      <c r="W32" s="70"/>
      <c r="X32" s="70"/>
      <c r="Y32" s="70"/>
      <c r="Z32" s="70"/>
      <c r="AA32" s="71"/>
      <c r="AB32" s="187">
        <f>VLOOKUP(AD7,'B．R4収支'!A3:W167,17,FALSE)</f>
        <v>351.92323959951096</v>
      </c>
      <c r="AC32" s="186"/>
      <c r="AD32" s="186"/>
      <c r="AE32" s="186"/>
      <c r="AF32" s="186"/>
      <c r="AG32" s="186"/>
      <c r="AH32" s="73" t="s">
        <v>369</v>
      </c>
    </row>
    <row r="33" spans="3:34" s="74" customFormat="1" ht="30" customHeight="1">
      <c r="C33" s="146" t="s">
        <v>371</v>
      </c>
      <c r="D33" s="147" t="s">
        <v>370</v>
      </c>
      <c r="E33" s="147"/>
      <c r="F33" s="147"/>
      <c r="G33" s="147"/>
      <c r="H33" s="147"/>
      <c r="I33" s="147"/>
      <c r="J33" s="147"/>
      <c r="K33" s="148"/>
      <c r="L33" s="188">
        <f>VLOOKUP(AD7,'B．R4収支'!A3:W167,14,FALSE)</f>
        <v>2700</v>
      </c>
      <c r="M33" s="188"/>
      <c r="N33" s="188"/>
      <c r="O33" s="188"/>
      <c r="P33" s="188"/>
      <c r="Q33" s="188"/>
      <c r="R33" s="136" t="s">
        <v>454</v>
      </c>
      <c r="S33" s="147" t="s">
        <v>460</v>
      </c>
      <c r="T33" s="147" t="s">
        <v>455</v>
      </c>
      <c r="U33" s="147"/>
      <c r="V33" s="147"/>
      <c r="W33" s="147"/>
      <c r="X33" s="147"/>
      <c r="Y33" s="147"/>
      <c r="Z33" s="147"/>
      <c r="AA33" s="148"/>
      <c r="AB33" s="188">
        <f>VLOOKUP(AD7,'B．R4収支'!A3:W167,18,FALSE)</f>
        <v>19722.690740740742</v>
      </c>
      <c r="AC33" s="188"/>
      <c r="AD33" s="188"/>
      <c r="AE33" s="188"/>
      <c r="AF33" s="188"/>
      <c r="AG33" s="188"/>
      <c r="AH33" s="137" t="s">
        <v>369</v>
      </c>
    </row>
    <row r="34" spans="3:34" ht="7.5" customHeight="1"/>
  </sheetData>
  <dataConsolidate topLabels="1">
    <dataRefs count="1">
      <dataRef ref="C8:C12" sheet="Ａ．基本情報" r:id="rId1"/>
    </dataRefs>
  </dataConsolidate>
  <mergeCells count="98">
    <mergeCell ref="AD11:AG11"/>
    <mergeCell ref="AD6:AH6"/>
    <mergeCell ref="AD7:AH7"/>
    <mergeCell ref="S7:X7"/>
    <mergeCell ref="S6:X6"/>
    <mergeCell ref="Z6:AC6"/>
    <mergeCell ref="S9:U9"/>
    <mergeCell ref="AD9:AH9"/>
    <mergeCell ref="Z12:AC12"/>
    <mergeCell ref="D7:G7"/>
    <mergeCell ref="O6:R6"/>
    <mergeCell ref="H7:M7"/>
    <mergeCell ref="O7:R7"/>
    <mergeCell ref="D9:G9"/>
    <mergeCell ref="O9:R9"/>
    <mergeCell ref="Z9:AC9"/>
    <mergeCell ref="H9:M9"/>
    <mergeCell ref="D10:G10"/>
    <mergeCell ref="O11:R11"/>
    <mergeCell ref="O10:R10"/>
    <mergeCell ref="J11:K11"/>
    <mergeCell ref="F11:G11"/>
    <mergeCell ref="H10:M10"/>
    <mergeCell ref="AB2:AF2"/>
    <mergeCell ref="D4:G4"/>
    <mergeCell ref="D5:G5"/>
    <mergeCell ref="D6:G6"/>
    <mergeCell ref="H6:M6"/>
    <mergeCell ref="L28:Q28"/>
    <mergeCell ref="C15:C16"/>
    <mergeCell ref="C13:C14"/>
    <mergeCell ref="D11:E11"/>
    <mergeCell ref="D15:G16"/>
    <mergeCell ref="D13:G14"/>
    <mergeCell ref="H13:O13"/>
    <mergeCell ref="Q13:X13"/>
    <mergeCell ref="H14:O14"/>
    <mergeCell ref="Q14:X14"/>
    <mergeCell ref="D12:G12"/>
    <mergeCell ref="O12:R12"/>
    <mergeCell ref="S12:X12"/>
    <mergeCell ref="S11:X11"/>
    <mergeCell ref="H15:M15"/>
    <mergeCell ref="T15:Y15"/>
    <mergeCell ref="L29:Q29"/>
    <mergeCell ref="AB29:AG29"/>
    <mergeCell ref="C26:E29"/>
    <mergeCell ref="V26:AA26"/>
    <mergeCell ref="V27:AA27"/>
    <mergeCell ref="V28:AA28"/>
    <mergeCell ref="F26:K26"/>
    <mergeCell ref="F27:K27"/>
    <mergeCell ref="F28:K28"/>
    <mergeCell ref="F29:K29"/>
    <mergeCell ref="L26:Q26"/>
    <mergeCell ref="L27:Q27"/>
    <mergeCell ref="S26:U28"/>
    <mergeCell ref="AB26:AG26"/>
    <mergeCell ref="AB27:AG27"/>
    <mergeCell ref="AB28:AG28"/>
    <mergeCell ref="P18:R18"/>
    <mergeCell ref="H12:M12"/>
    <mergeCell ref="Z11:AC11"/>
    <mergeCell ref="S10:X10"/>
    <mergeCell ref="P23:Q23"/>
    <mergeCell ref="T16:Y16"/>
    <mergeCell ref="Z16:AH16"/>
    <mergeCell ref="AD10:AG10"/>
    <mergeCell ref="H16:M16"/>
    <mergeCell ref="N15:S15"/>
    <mergeCell ref="N16:S16"/>
    <mergeCell ref="Z13:AC13"/>
    <mergeCell ref="AD14:AG14"/>
    <mergeCell ref="Z14:AC14"/>
    <mergeCell ref="AD12:AH12"/>
    <mergeCell ref="Z10:AC10"/>
    <mergeCell ref="L33:Q33"/>
    <mergeCell ref="AB33:AG33"/>
    <mergeCell ref="H4:AH4"/>
    <mergeCell ref="H5:AH5"/>
    <mergeCell ref="Z7:AC7"/>
    <mergeCell ref="AD13:AH13"/>
    <mergeCell ref="P19:R19"/>
    <mergeCell ref="P20:R20"/>
    <mergeCell ref="P21:R21"/>
    <mergeCell ref="P22:R22"/>
    <mergeCell ref="AF18:AH18"/>
    <mergeCell ref="AF19:AH19"/>
    <mergeCell ref="AF20:AH20"/>
    <mergeCell ref="AF21:AH21"/>
    <mergeCell ref="AF22:AH22"/>
    <mergeCell ref="Z15:AH15"/>
    <mergeCell ref="L30:Q30"/>
    <mergeCell ref="AB30:AG30"/>
    <mergeCell ref="L31:Q31"/>
    <mergeCell ref="AB31:AG31"/>
    <mergeCell ref="L32:Q32"/>
    <mergeCell ref="AB32:AG32"/>
  </mergeCells>
  <phoneticPr fontId="3"/>
  <dataValidations disablePrompts="1" count="2">
    <dataValidation type="list" allowBlank="1" showInputMessage="1" showErrorMessage="1" sqref="AJ6 AL6:AN6" xr:uid="{78975453-2E5A-46A0-8FFF-99B8D8D201ED}">
      <formula1>"1 市直営,2 指定管理,3 貸付,4 休止中,5 その他"</formula1>
    </dataValidation>
    <dataValidation type="list" allowBlank="1" showInputMessage="1" showErrorMessage="1" sqref="BB6:BC6" xr:uid="{C61D6079-334E-48A1-8A67-64DEE846F2AF}">
      <formula1>"1 上田中央,2 上田西部,3 上田城南,4 神科豊殿,5 塩田,6 川西,7 丸子,8 真田,9 武石,10 その他"</formula1>
    </dataValidation>
  </dataValidations>
  <pageMargins left="0.59055118110236227" right="0.59055118110236227" top="0.59055118110236227" bottom="0.59055118110236227" header="0.31496062992125984" footer="0.31496062992125984"/>
  <pageSetup paperSize="9" scale="79" fitToHeight="0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B27C7-8DD5-4908-80D8-3CB1FBFC5051}">
  <dimension ref="A1:F4"/>
  <sheetViews>
    <sheetView workbookViewId="0">
      <selection activeCell="E18" sqref="E18"/>
    </sheetView>
  </sheetViews>
  <sheetFormatPr defaultRowHeight="18"/>
  <cols>
    <col min="1" max="1" width="50.8984375" bestFit="1" customWidth="1"/>
  </cols>
  <sheetData>
    <row r="1" spans="1:6">
      <c r="A1" t="s">
        <v>493</v>
      </c>
      <c r="B1" s="127" t="str">
        <f>VLOOKUP('C．出力用シート'!AD7,'A．建物情報'!A3:BP72,58,FALSE)</f>
        <v>〇</v>
      </c>
      <c r="C1" s="127" t="str">
        <f>VLOOKUP('C．出力用シート'!AD7,'A．建物情報'!A3:BP72,48,FALSE)</f>
        <v>〇</v>
      </c>
      <c r="D1" s="127" t="str">
        <f>VLOOKUP('C．出力用シート'!AD7,'A．建物情報'!A3:BP72,47,FALSE)</f>
        <v>〇</v>
      </c>
      <c r="E1" s="127" t="str">
        <f>VLOOKUP('C．出力用シート'!AD7,'A．建物情報'!A3:BP72,46,FALSE)</f>
        <v>〇</v>
      </c>
      <c r="F1">
        <f>COUNTIF(B1:E1,"〇")</f>
        <v>4</v>
      </c>
    </row>
    <row r="2" spans="1:6">
      <c r="A2" t="s">
        <v>494</v>
      </c>
      <c r="B2" s="127" t="str">
        <f>VLOOKUP('C．出力用シート'!AD7,'A．建物情報'!A3:BP72,56,FALSE)</f>
        <v>ー</v>
      </c>
      <c r="C2" s="127" t="str">
        <f>VLOOKUP('C．出力用シート'!AD7,'A．建物情報'!A3:BP72,57,FALSE)</f>
        <v>ー</v>
      </c>
      <c r="D2" s="127"/>
      <c r="E2" s="127"/>
      <c r="F2">
        <f t="shared" ref="F2:F4" si="0">COUNTIF(B2:E2,"〇")</f>
        <v>0</v>
      </c>
    </row>
    <row r="3" spans="1:6">
      <c r="A3" t="s">
        <v>495</v>
      </c>
      <c r="B3" s="127" t="str">
        <f>VLOOKUP('C．出力用シート'!AD7,'A．建物情報'!A3:BP72,59,FALSE)</f>
        <v>〇</v>
      </c>
      <c r="C3" s="127" t="str">
        <f>VLOOKUP('C．出力用シート'!AD7,'A．建物情報'!A3:BP72,60,FALSE)</f>
        <v>〇</v>
      </c>
      <c r="D3" s="127"/>
      <c r="E3" s="127"/>
      <c r="F3">
        <f t="shared" si="0"/>
        <v>2</v>
      </c>
    </row>
    <row r="4" spans="1:6">
      <c r="A4" t="s">
        <v>496</v>
      </c>
      <c r="B4" s="127" t="str">
        <f>VLOOKUP('C．出力用シート'!AD7,'A．建物情報'!A3:BP72,50,FALSE)</f>
        <v>〇</v>
      </c>
      <c r="C4" s="127" t="str">
        <f>VLOOKUP('C．出力用シート'!AD7,'A．建物情報'!A3:BP72,51,FALSE)</f>
        <v>×</v>
      </c>
      <c r="D4" s="127" t="str">
        <f>VLOOKUP('C．出力用シート'!AD7,'A．建物情報'!A3:BP72,52,FALSE)</f>
        <v>×</v>
      </c>
      <c r="E4" s="127"/>
      <c r="F4">
        <f t="shared" si="0"/>
        <v>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A．建物情報</vt:lpstr>
      <vt:lpstr>B．R4収支</vt:lpstr>
      <vt:lpstr>C．出力用シート</vt:lpstr>
      <vt:lpstr>バックデータ</vt:lpstr>
      <vt:lpstr>A．建物情報!Print_Area</vt:lpstr>
      <vt:lpstr>B．R4収支!Print_Area</vt:lpstr>
      <vt:lpstr>C．出力用シート!Print_Area</vt:lpstr>
      <vt:lpstr>A．建物情報!Print_Titles</vt:lpstr>
      <vt:lpstr>B．R4収支!Print_Titles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行政管理課</dc:creator>
  <cp:lastModifiedBy>荒木 裕輔</cp:lastModifiedBy>
  <cp:lastPrinted>2024-05-28T00:52:40Z</cp:lastPrinted>
  <dcterms:created xsi:type="dcterms:W3CDTF">2023-06-23T02:28:41Z</dcterms:created>
  <dcterms:modified xsi:type="dcterms:W3CDTF">2024-06-04T06:33:02Z</dcterms:modified>
</cp:coreProperties>
</file>